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85" windowWidth="14805" windowHeight="7530" tabRatio="662" activeTab="2"/>
  </bookViews>
  <sheets>
    <sheet name="пр 9 к Пор" sheetId="5" r:id="rId1"/>
    <sheet name="пр 10 к Пор" sheetId="6" r:id="rId2"/>
    <sheet name="пр 11 к Пор" sheetId="7" r:id="rId3"/>
    <sheet name="бюджетные ассигнования" sheetId="1" r:id="rId4"/>
    <sheet name="целевые показатели" sheetId="2" r:id="rId5"/>
    <sheet name="показатели результативности" sheetId="4" r:id="rId6"/>
    <sheet name="свод" sheetId="3" r:id="rId7"/>
  </sheets>
  <definedNames>
    <definedName name="_xlnm.Print_Titles" localSheetId="3">'бюджетные ассигнования'!$8:$10</definedName>
    <definedName name="_xlnm.Print_Titles" localSheetId="5">'показатели результативности'!$8:$9</definedName>
    <definedName name="_xlnm.Print_Titles" localSheetId="1">'пр 10 к Пор'!$16:$20</definedName>
    <definedName name="_xlnm.Print_Titles" localSheetId="2">'пр 11 к Пор'!$19:$22</definedName>
    <definedName name="_xlnm.Print_Titles" localSheetId="0">'пр 9 к Пор'!$13:$16</definedName>
    <definedName name="_xlnm.Print_Titles" localSheetId="4">'целевые показатели'!$8:$9</definedName>
  </definedNames>
  <calcPr calcId="152511"/>
</workbook>
</file>

<file path=xl/calcChain.xml><?xml version="1.0" encoding="utf-8"?>
<calcChain xmlns="http://schemas.openxmlformats.org/spreadsheetml/2006/main">
  <c r="O24" i="6" l="1"/>
  <c r="P24" i="6"/>
  <c r="O25" i="6"/>
  <c r="P25" i="6"/>
  <c r="O26" i="6"/>
  <c r="P26" i="6"/>
  <c r="O27" i="6"/>
  <c r="P27" i="6"/>
  <c r="L27" i="7"/>
  <c r="K27" i="7"/>
  <c r="J26" i="7"/>
  <c r="J27" i="7"/>
  <c r="I27" i="7"/>
  <c r="I26" i="7"/>
  <c r="A38" i="4" l="1"/>
  <c r="B38" i="4"/>
  <c r="C38" i="4"/>
  <c r="D38" i="4"/>
  <c r="A34" i="4"/>
  <c r="B34" i="4"/>
  <c r="C34" i="4"/>
  <c r="D34" i="4"/>
  <c r="A36" i="4"/>
  <c r="B36" i="4"/>
  <c r="C36" i="4"/>
  <c r="D36" i="4"/>
  <c r="A32" i="4"/>
  <c r="B32" i="4"/>
  <c r="C32" i="4"/>
  <c r="D32" i="4"/>
  <c r="A28" i="4"/>
  <c r="B28" i="4"/>
  <c r="C28" i="4"/>
  <c r="D28" i="4"/>
  <c r="A29" i="4"/>
  <c r="B29" i="4"/>
  <c r="C29" i="4"/>
  <c r="D29" i="4"/>
  <c r="A30" i="4"/>
  <c r="B30" i="4"/>
  <c r="C30" i="4"/>
  <c r="D30" i="4"/>
  <c r="A27" i="4"/>
  <c r="B27" i="4"/>
  <c r="C27" i="4"/>
  <c r="D27" i="4"/>
  <c r="A23" i="4"/>
  <c r="B23" i="4"/>
  <c r="C23" i="4"/>
  <c r="D23" i="4"/>
  <c r="A25" i="4"/>
  <c r="B25" i="4"/>
  <c r="C25" i="4"/>
  <c r="D25" i="4"/>
  <c r="A19" i="4"/>
  <c r="B19" i="4"/>
  <c r="C19" i="4"/>
  <c r="D19" i="4"/>
  <c r="A20" i="4"/>
  <c r="B20" i="4"/>
  <c r="C20" i="4"/>
  <c r="D20" i="4"/>
  <c r="A22" i="4"/>
  <c r="B22" i="4"/>
  <c r="C22" i="4"/>
  <c r="D22" i="4"/>
  <c r="A18" i="4"/>
  <c r="B18" i="4"/>
  <c r="C18" i="4"/>
  <c r="D18" i="4"/>
  <c r="A14" i="4"/>
  <c r="B14" i="4"/>
  <c r="C14" i="4"/>
  <c r="D14" i="4"/>
  <c r="A15" i="4"/>
  <c r="B15" i="4"/>
  <c r="C15" i="4"/>
  <c r="D15" i="4"/>
  <c r="A16" i="4"/>
  <c r="B16" i="4"/>
  <c r="C16" i="4"/>
  <c r="D16" i="4"/>
  <c r="D13" i="4"/>
  <c r="C13" i="4"/>
  <c r="B13" i="4"/>
  <c r="A13" i="4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D12" i="2"/>
  <c r="C12" i="2"/>
  <c r="B12" i="2"/>
  <c r="A12" i="2"/>
  <c r="F22" i="4" l="1"/>
  <c r="F36" i="4"/>
  <c r="F27" i="4"/>
  <c r="F34" i="4"/>
  <c r="F32" i="4"/>
  <c r="F38" i="4"/>
  <c r="F25" i="4"/>
  <c r="F18" i="4"/>
  <c r="M33" i="5" l="1"/>
  <c r="M32" i="5"/>
  <c r="M28" i="5"/>
  <c r="M27" i="5"/>
  <c r="M26" i="5"/>
  <c r="M25" i="5"/>
  <c r="M23" i="5"/>
  <c r="M19" i="5"/>
  <c r="M18" i="5"/>
  <c r="M69" i="5" l="1"/>
  <c r="M66" i="5"/>
  <c r="M57" i="5"/>
  <c r="M56" i="5"/>
  <c r="M55" i="5"/>
  <c r="M54" i="5"/>
  <c r="M51" i="5"/>
  <c r="M43" i="5"/>
  <c r="M42" i="5"/>
  <c r="M39" i="5"/>
  <c r="M38" i="5"/>
  <c r="M37" i="5"/>
  <c r="M36" i="5"/>
  <c r="E27" i="7" l="1"/>
  <c r="F27" i="7"/>
  <c r="G27" i="7"/>
  <c r="E26" i="7"/>
  <c r="F26" i="7"/>
  <c r="F26" i="1" l="1"/>
  <c r="F24" i="1"/>
  <c r="F23" i="1"/>
  <c r="E38" i="1" l="1"/>
  <c r="E36" i="1"/>
  <c r="E34" i="1"/>
  <c r="H37" i="4"/>
  <c r="H35" i="4"/>
  <c r="H33" i="4"/>
  <c r="F40" i="4" l="1"/>
  <c r="F41" i="4"/>
  <c r="F43" i="4"/>
  <c r="F44" i="4"/>
  <c r="F45" i="4"/>
  <c r="F47" i="4"/>
  <c r="F48" i="4"/>
  <c r="G42" i="4" l="1"/>
  <c r="G46" i="4"/>
  <c r="G39" i="4" l="1"/>
  <c r="F22" i="2" l="1"/>
  <c r="C12" i="1"/>
  <c r="I72" i="7" l="1"/>
  <c r="N84" i="6"/>
  <c r="F25" i="7" l="1"/>
  <c r="G25" i="7"/>
  <c r="H25" i="7"/>
  <c r="I25" i="7"/>
  <c r="J25" i="7"/>
  <c r="K25" i="7"/>
  <c r="L25" i="7"/>
  <c r="G26" i="7"/>
  <c r="H26" i="7"/>
  <c r="K26" i="7"/>
  <c r="L26" i="7"/>
  <c r="H27" i="7"/>
  <c r="H28" i="7"/>
  <c r="F29" i="7"/>
  <c r="G29" i="7"/>
  <c r="H29" i="7"/>
  <c r="I29" i="7"/>
  <c r="J29" i="7"/>
  <c r="K29" i="7"/>
  <c r="L29" i="7"/>
  <c r="E29" i="7"/>
  <c r="E25" i="7"/>
  <c r="L86" i="7"/>
  <c r="K86" i="7"/>
  <c r="J86" i="7"/>
  <c r="I86" i="7"/>
  <c r="H86" i="7"/>
  <c r="G86" i="7"/>
  <c r="F86" i="7"/>
  <c r="E86" i="7"/>
  <c r="L79" i="7"/>
  <c r="K79" i="7"/>
  <c r="J79" i="7"/>
  <c r="I79" i="7"/>
  <c r="H79" i="7"/>
  <c r="G79" i="7"/>
  <c r="F79" i="7"/>
  <c r="E79" i="7"/>
  <c r="L72" i="7"/>
  <c r="K72" i="7"/>
  <c r="J72" i="7"/>
  <c r="H72" i="7"/>
  <c r="G72" i="7"/>
  <c r="F72" i="7"/>
  <c r="E72" i="7"/>
  <c r="L65" i="7"/>
  <c r="K65" i="7"/>
  <c r="J65" i="7"/>
  <c r="I65" i="7"/>
  <c r="H65" i="7"/>
  <c r="G65" i="7"/>
  <c r="F65" i="7"/>
  <c r="E65" i="7"/>
  <c r="L58" i="7"/>
  <c r="K58" i="7"/>
  <c r="J58" i="7"/>
  <c r="I58" i="7"/>
  <c r="H58" i="7"/>
  <c r="G58" i="7"/>
  <c r="F58" i="7"/>
  <c r="E58" i="7"/>
  <c r="L51" i="7"/>
  <c r="K51" i="7"/>
  <c r="J51" i="7"/>
  <c r="I51" i="7"/>
  <c r="H51" i="7"/>
  <c r="G51" i="7"/>
  <c r="F51" i="7"/>
  <c r="E51" i="7"/>
  <c r="J37" i="7"/>
  <c r="H37" i="7"/>
  <c r="G37" i="7"/>
  <c r="F37" i="7"/>
  <c r="E37" i="7"/>
  <c r="E19" i="7"/>
  <c r="I17" i="6"/>
  <c r="G13" i="5"/>
  <c r="G19" i="7" s="1"/>
  <c r="L30" i="7"/>
  <c r="K30" i="7"/>
  <c r="J30" i="7"/>
  <c r="I30" i="7"/>
  <c r="H30" i="7"/>
  <c r="G30" i="7"/>
  <c r="F30" i="7"/>
  <c r="E30" i="7"/>
  <c r="J23" i="6"/>
  <c r="K23" i="6"/>
  <c r="L23" i="6"/>
  <c r="M23" i="6"/>
  <c r="N23" i="6"/>
  <c r="O23" i="6"/>
  <c r="P23" i="6"/>
  <c r="L24" i="6"/>
  <c r="J25" i="6"/>
  <c r="K25" i="6"/>
  <c r="L25" i="6"/>
  <c r="M25" i="6"/>
  <c r="N25" i="6"/>
  <c r="L26" i="6"/>
  <c r="J27" i="6"/>
  <c r="K27" i="6"/>
  <c r="L27" i="6"/>
  <c r="M27" i="6"/>
  <c r="N27" i="6"/>
  <c r="J28" i="6"/>
  <c r="K28" i="6"/>
  <c r="L28" i="6"/>
  <c r="M28" i="6"/>
  <c r="N28" i="6"/>
  <c r="O28" i="6"/>
  <c r="P28" i="6"/>
  <c r="J29" i="6"/>
  <c r="K29" i="6"/>
  <c r="L29" i="6"/>
  <c r="M29" i="6"/>
  <c r="N29" i="6"/>
  <c r="O29" i="6"/>
  <c r="P29" i="6"/>
  <c r="I25" i="6"/>
  <c r="I27" i="6"/>
  <c r="I28" i="6"/>
  <c r="I29" i="6"/>
  <c r="I23" i="6"/>
  <c r="P102" i="6"/>
  <c r="O102" i="6"/>
  <c r="N102" i="6"/>
  <c r="M102" i="6"/>
  <c r="L102" i="6"/>
  <c r="K102" i="6"/>
  <c r="J102" i="6"/>
  <c r="I102" i="6"/>
  <c r="P93" i="6"/>
  <c r="O93" i="6"/>
  <c r="N93" i="6"/>
  <c r="M93" i="6"/>
  <c r="L93" i="6"/>
  <c r="K93" i="6"/>
  <c r="J93" i="6"/>
  <c r="I93" i="6"/>
  <c r="P84" i="6"/>
  <c r="O84" i="6"/>
  <c r="M84" i="6"/>
  <c r="L84" i="6"/>
  <c r="K84" i="6"/>
  <c r="J84" i="6"/>
  <c r="I84" i="6"/>
  <c r="P75" i="6"/>
  <c r="O75" i="6"/>
  <c r="N75" i="6"/>
  <c r="M75" i="6"/>
  <c r="L75" i="6"/>
  <c r="K75" i="6"/>
  <c r="J75" i="6"/>
  <c r="I75" i="6"/>
  <c r="P66" i="6"/>
  <c r="O66" i="6"/>
  <c r="N66" i="6"/>
  <c r="M66" i="6"/>
  <c r="L66" i="6"/>
  <c r="K66" i="6"/>
  <c r="J66" i="6"/>
  <c r="I66" i="6"/>
  <c r="P57" i="6"/>
  <c r="O57" i="6"/>
  <c r="N57" i="6"/>
  <c r="M57" i="6"/>
  <c r="L57" i="6"/>
  <c r="K57" i="6"/>
  <c r="J57" i="6"/>
  <c r="I57" i="6"/>
  <c r="P48" i="6"/>
  <c r="O48" i="6"/>
  <c r="N48" i="6"/>
  <c r="M48" i="6"/>
  <c r="L48" i="6"/>
  <c r="K48" i="6"/>
  <c r="J48" i="6"/>
  <c r="I48" i="6"/>
  <c r="L39" i="6"/>
  <c r="K39" i="6"/>
  <c r="J39" i="6"/>
  <c r="I39" i="6"/>
  <c r="K30" i="6"/>
  <c r="L30" i="6"/>
  <c r="M30" i="6"/>
  <c r="N30" i="6"/>
  <c r="O30" i="6"/>
  <c r="P30" i="6"/>
  <c r="O21" i="6" l="1"/>
  <c r="K21" i="6"/>
  <c r="L21" i="6"/>
  <c r="I23" i="7"/>
  <c r="K23" i="7"/>
  <c r="G23" i="7"/>
  <c r="L23" i="7"/>
  <c r="J23" i="7"/>
  <c r="F23" i="7"/>
  <c r="K15" i="5"/>
  <c r="K17" i="6"/>
  <c r="N21" i="6"/>
  <c r="M21" i="6"/>
  <c r="P21" i="6"/>
  <c r="J21" i="6"/>
  <c r="H23" i="7"/>
  <c r="E23" i="7"/>
  <c r="I21" i="6"/>
  <c r="G37" i="4"/>
  <c r="G35" i="4"/>
  <c r="G33" i="4"/>
  <c r="G31" i="4"/>
  <c r="F30" i="4"/>
  <c r="F29" i="4"/>
  <c r="F28" i="4"/>
  <c r="G24" i="4"/>
  <c r="F23" i="4"/>
  <c r="F20" i="4"/>
  <c r="F19" i="4"/>
  <c r="F14" i="4"/>
  <c r="F15" i="4"/>
  <c r="F16" i="4"/>
  <c r="F13" i="4"/>
  <c r="F19" i="2"/>
  <c r="F20" i="2"/>
  <c r="F21" i="2"/>
  <c r="F23" i="2"/>
  <c r="F24" i="2"/>
  <c r="F25" i="2"/>
  <c r="F12" i="2"/>
  <c r="F13" i="2"/>
  <c r="F14" i="2"/>
  <c r="F15" i="2"/>
  <c r="F17" i="2"/>
  <c r="F18" i="2"/>
  <c r="F26" i="2"/>
  <c r="F27" i="2"/>
  <c r="F28" i="2"/>
  <c r="G26" i="4" l="1"/>
  <c r="G21" i="4"/>
  <c r="G17" i="4"/>
  <c r="G12" i="4"/>
  <c r="O19" i="6"/>
  <c r="L15" i="5"/>
  <c r="K21" i="7"/>
  <c r="G11" i="2"/>
  <c r="C11" i="3" s="1"/>
  <c r="E39" i="1"/>
  <c r="E37" i="1"/>
  <c r="E35" i="1"/>
  <c r="E33" i="1"/>
  <c r="E31" i="1"/>
  <c r="E30" i="1"/>
  <c r="E29" i="1"/>
  <c r="E28" i="1"/>
  <c r="E26" i="1"/>
  <c r="E23" i="1"/>
  <c r="E13" i="1"/>
  <c r="H31" i="4"/>
  <c r="D27" i="1"/>
  <c r="C27" i="1"/>
  <c r="B27" i="1"/>
  <c r="D25" i="1"/>
  <c r="C25" i="1"/>
  <c r="B25" i="1"/>
  <c r="D22" i="1"/>
  <c r="C22" i="1"/>
  <c r="B22" i="1"/>
  <c r="D18" i="1"/>
  <c r="C18" i="1"/>
  <c r="B18" i="1"/>
  <c r="D12" i="1"/>
  <c r="B12" i="1"/>
  <c r="H24" i="4" l="1"/>
  <c r="H17" i="4"/>
  <c r="F22" i="1"/>
  <c r="H26" i="4"/>
  <c r="H12" i="4"/>
  <c r="B11" i="1"/>
  <c r="D11" i="1"/>
  <c r="C11" i="1"/>
  <c r="H21" i="4"/>
  <c r="E22" i="1"/>
  <c r="L21" i="7"/>
  <c r="P19" i="6"/>
  <c r="E25" i="1"/>
  <c r="E32" i="1"/>
  <c r="E27" i="1"/>
  <c r="C12" i="3"/>
  <c r="E12" i="1"/>
  <c r="B10" i="4"/>
  <c r="C10" i="4" s="1"/>
  <c r="D10" i="4" s="1"/>
  <c r="E10" i="4" s="1"/>
  <c r="F10" i="4" s="1"/>
  <c r="G10" i="4" s="1"/>
  <c r="H10" i="4" s="1"/>
  <c r="G11" i="1" l="1"/>
  <c r="H11" i="4"/>
  <c r="G11" i="4" s="1"/>
  <c r="D11" i="3" s="1"/>
  <c r="D12" i="3" s="1"/>
  <c r="E11" i="1"/>
  <c r="B11" i="3" s="1"/>
  <c r="B12" i="3" s="1"/>
  <c r="B10" i="3"/>
  <c r="C10" i="3" s="1"/>
  <c r="D10" i="3" s="1"/>
  <c r="E10" i="3" s="1"/>
  <c r="B10" i="2"/>
  <c r="C10" i="2" s="1"/>
  <c r="D10" i="2" s="1"/>
  <c r="E10" i="2" s="1"/>
  <c r="F10" i="2" s="1"/>
  <c r="G10" i="2" s="1"/>
  <c r="E11" i="3" l="1"/>
  <c r="E12" i="3" s="1"/>
</calcChain>
</file>

<file path=xl/sharedStrings.xml><?xml version="1.0" encoding="utf-8"?>
<sst xmlns="http://schemas.openxmlformats.org/spreadsheetml/2006/main" count="737" uniqueCount="265">
  <si>
    <t>Оценка эффективности реализации Программы по критерию 
"Полнота и эффективность использования бюджетных ассигнований на реализацию Программы"</t>
  </si>
  <si>
    <t>Наименование подпрограммы / мероприятия</t>
  </si>
  <si>
    <t>Объем бюджетных ассигнований, тыс. руб.</t>
  </si>
  <si>
    <r>
      <t xml:space="preserve">Полнота и эффективность использования бюджетных ассигнований на реализацию Программы
</t>
    </r>
    <r>
      <rPr>
        <i/>
        <sz val="9"/>
        <color theme="1"/>
        <rFont val="Times New Roman"/>
        <family val="1"/>
        <charset val="204"/>
      </rPr>
      <t>(гр. 2+ гр.3) / гр. 4</t>
    </r>
  </si>
  <si>
    <t>фактически направленных на реализацию программы</t>
  </si>
  <si>
    <t>неиспользованных по объективным причинам *</t>
  </si>
  <si>
    <t>плановый (сводная бюджетная роспись на отчетную дату)</t>
  </si>
  <si>
    <t>ВСЕГО по Программе</t>
  </si>
  <si>
    <t>Подпрограмма 1</t>
  </si>
  <si>
    <t>5= (2+3)/4</t>
  </si>
  <si>
    <t>Ед. изм.</t>
  </si>
  <si>
    <t>план</t>
  </si>
  <si>
    <t>факт</t>
  </si>
  <si>
    <t>Х</t>
  </si>
  <si>
    <t>Итоговая оценка эффективности реализации Программы в отчетном году</t>
  </si>
  <si>
    <t>Показатель</t>
  </si>
  <si>
    <t>Критерий</t>
  </si>
  <si>
    <t>Итоговая оценка эффективности Программы</t>
  </si>
  <si>
    <t>Полнота и эффективность использования бюджетных ассигнований на реализацию Программы</t>
  </si>
  <si>
    <t>Оценка критерия</t>
  </si>
  <si>
    <t>Эффективность</t>
  </si>
  <si>
    <t>Оценка эффективности реализации Программы по критериям 
"Степень достижения целевых показателей Программы"</t>
  </si>
  <si>
    <t>…</t>
  </si>
  <si>
    <t xml:space="preserve">Значение целевого показателя </t>
  </si>
  <si>
    <r>
      <t xml:space="preserve">Желаемая тенденция развития показателя 
</t>
    </r>
    <r>
      <rPr>
        <i/>
        <sz val="11"/>
        <color theme="1"/>
        <rFont val="Times New Roman"/>
        <family val="1"/>
        <charset val="204"/>
      </rPr>
      <t>(нет или увеличение / снижение)</t>
    </r>
  </si>
  <si>
    <t>Исполнение целевого показателя</t>
  </si>
  <si>
    <t>Значение показателя результативности</t>
  </si>
  <si>
    <t>Исполнение показателя результативности</t>
  </si>
  <si>
    <t>Всего по подпрограмме 1</t>
  </si>
  <si>
    <t>показатель результативности 1</t>
  </si>
  <si>
    <t>показатель результативности n</t>
  </si>
  <si>
    <t>Объем бюджетных ассигнований, фактически направленных на реализацию подпрограмм (отдельных мероприятий) Программы</t>
  </si>
  <si>
    <t>Степень достижения целевых показателей Программы</t>
  </si>
  <si>
    <t xml:space="preserve">Степень достижения целевых показателей Программы </t>
  </si>
  <si>
    <t>Степень достижения показателей результативности подпрограмм (отдельных мероприятий) Программы
 / средний уровень достижения показателей результативности</t>
  </si>
  <si>
    <t>Приложение №1
к Порядку оценки эффективности реализации муниципальных программ</t>
  </si>
  <si>
    <t>Наименование Программы / 
подпрограммы / 
целевого показателя</t>
  </si>
  <si>
    <t>Приложение №2
к Порядку оценки эффективности реализации муниципальных программ</t>
  </si>
  <si>
    <t>Приложение №3
к Порядку оценки эффективности реализации муниципальных программ</t>
  </si>
  <si>
    <t>Приложение №4
к Порядку оценки эффективности реализации муниципальных программ</t>
  </si>
  <si>
    <t>Степень достижения показателей результативности подпрограмм и (или) отдельных мероприятий Программы</t>
  </si>
  <si>
    <t>Оценка эффективности реализации Программы по критериям 
"Степень достижения показателей результативности подпрограмм и (или) отдельных мероприятий Программы"</t>
  </si>
  <si>
    <t>Отдельное мероприятие муниципальной программы Туруханского района 1</t>
  </si>
  <si>
    <t>значение на конец года</t>
  </si>
  <si>
    <t>январь - июнь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</si>
  <si>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</si>
  <si>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Плановый период</t>
  </si>
  <si>
    <t>Весовой критерий</t>
  </si>
  <si>
    <t>Ед. измерения</t>
  </si>
  <si>
    <t>Цель, целевые показатели, задачи, показатели результативности</t>
  </si>
  <si>
    <t>№ п/п</t>
  </si>
  <si>
    <t xml:space="preserve"> и показателях результативности подпрограмм и отдельных мероприятий програмы</t>
  </si>
  <si>
    <t>о целевых показателях муниципальной программы Туруханского района</t>
  </si>
  <si>
    <t>ИНФОРМАЦИЯ</t>
  </si>
  <si>
    <t>их формирования и реализации</t>
  </si>
  <si>
    <t>программ Туруханского района,</t>
  </si>
  <si>
    <t>о разработке муниципальных</t>
  </si>
  <si>
    <t>к Порядку принятия решений</t>
  </si>
  <si>
    <t>Приложение № 9</t>
  </si>
  <si>
    <t>в том числе по ГРБС:</t>
  </si>
  <si>
    <t>всего расходные обязательства</t>
  </si>
  <si>
    <t>Муниципальная программа Туруханского района</t>
  </si>
  <si>
    <t>ВР</t>
  </si>
  <si>
    <t>ЦСР</t>
  </si>
  <si>
    <t>РзПр</t>
  </si>
  <si>
    <t>ГРБС</t>
  </si>
  <si>
    <t>плановый период</t>
  </si>
  <si>
    <t>Примечание</t>
  </si>
  <si>
    <t>Расходы по годам</t>
  </si>
  <si>
    <t>Код бюджетной классификации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</si>
  <si>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</si>
  <si>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</si>
  <si>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</si>
  <si>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</si>
  <si>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</si>
  <si>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</si>
  <si>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>Приложение № 10</t>
  </si>
  <si>
    <t>внебюджетные источники</t>
  </si>
  <si>
    <t>районный бюджет</t>
  </si>
  <si>
    <t>в том числе:</t>
  </si>
  <si>
    <t>всего</t>
  </si>
  <si>
    <t>Источники финансирования</t>
  </si>
  <si>
    <t>Статус</t>
  </si>
  <si>
    <t>(тыс. рублей)</t>
  </si>
  <si>
    <t>с указанием плановых и фактических значений</t>
  </si>
  <si>
    <t>об использовании бюджетных ассигнований районного бюджета и иных средств на реализацию</t>
  </si>
  <si>
    <t>Приложение № 11</t>
  </si>
  <si>
    <t>Финансовое управление Администрации Туруханского района</t>
  </si>
  <si>
    <t>Администрация Туруханского района</t>
  </si>
  <si>
    <t>Территориальное управление администрации Туруханского района</t>
  </si>
  <si>
    <t>Управление образования администрации Туруханского района</t>
  </si>
  <si>
    <t>Управление культуры и молодёжной политики администрации Туруханского района</t>
  </si>
  <si>
    <t>Управление социальной защиты населения администрации Туруханского района</t>
  </si>
  <si>
    <t>Управление  жилищно-коммунального хозяйства и строительства</t>
  </si>
  <si>
    <t>240</t>
  </si>
  <si>
    <t>241</t>
  </si>
  <si>
    <t>242</t>
  </si>
  <si>
    <t>243</t>
  </si>
  <si>
    <t>244</t>
  </si>
  <si>
    <t>246</t>
  </si>
  <si>
    <t>247</t>
  </si>
  <si>
    <t>Подпрограмма 2</t>
  </si>
  <si>
    <t>федеральный бюджет</t>
  </si>
  <si>
    <t>краевой бюджет</t>
  </si>
  <si>
    <t>бюджеты муниципальных образований Туруханского района</t>
  </si>
  <si>
    <t>муниципальной программы Туруханского района "Обеспечение доступным и комфортным жильем жителей Туруханского района"</t>
  </si>
  <si>
    <t>Обеспечение доступным и комфортным жильем жителей Туруханского района</t>
  </si>
  <si>
    <t>Переселение жителей Туруханского района из неперспективных населенных пунктов</t>
  </si>
  <si>
    <t>Подпрограмма 3</t>
  </si>
  <si>
    <t>Обеспечение жильем работников бюджетной сферы на территории Туруханского района</t>
  </si>
  <si>
    <t>Подпрограмма 4</t>
  </si>
  <si>
    <t>Обеспечение жильем молодых семей в Туруханском районе</t>
  </si>
  <si>
    <t>Подпрограмма 5</t>
  </si>
  <si>
    <t>О территориальном планировании Туруханского района</t>
  </si>
  <si>
    <t>Отдельное мероприятие 1</t>
  </si>
  <si>
    <t>Проведение технической инвентаризации и паспортизации объектов капитального строительства</t>
  </si>
  <si>
    <t>Отдельное мероприятие 2</t>
  </si>
  <si>
    <t>Отдельное мероприятие 3</t>
  </si>
  <si>
    <t>Отдельное мероприятие 4</t>
  </si>
  <si>
    <t>А.А. Ковалева</t>
  </si>
  <si>
    <t xml:space="preserve">Подпрограмма 1: Переселение граждан из аврийного жилищного фонда муниципального образования Туруханский район </t>
  </si>
  <si>
    <t>Приобретение в муниципальную собственность Туруханского района жилых помещений для переселения граждан из аварийного жилищного фонда</t>
  </si>
  <si>
    <t>1.1. Приобретение в муниципальную собственность Туруханского района жилых помещений для переселения граждан из аварийного жилищного фонда</t>
  </si>
  <si>
    <t xml:space="preserve">Подпрограмма 2:  Переселение жителей Туруханского района из неперспективных населенных пунктов </t>
  </si>
  <si>
    <t>2.1. Приобретение жилых помещений в муниципальную собственность Туруханского района  для переселения граждан из неперспективных населенных пунктов</t>
  </si>
  <si>
    <t>2.2. Предоставление жилых помещений из муниципального жилищного фонда гражданам, переселяемым из неперспективных населенных пунктов</t>
  </si>
  <si>
    <t>2.3. Возмещение гражданам расходов на проезд к новому месту жительства и провоз багажа</t>
  </si>
  <si>
    <t xml:space="preserve">Подпрограмма 3: Обеспечение жильем работников бюджетной сферы на территории Туруханского района </t>
  </si>
  <si>
    <t>3.1. 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</t>
  </si>
  <si>
    <t>3.2. 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</t>
  </si>
  <si>
    <t>Подпрограмма 4:  Обеспечение жильем молодых семей в Туруханском районе</t>
  </si>
  <si>
    <t>4.1. Софинансирование затрат на приобретение жилья в собственность молодых семей</t>
  </si>
  <si>
    <t>Подпрограмма 5: О территориальном планировании Туруханского района</t>
  </si>
  <si>
    <t>5.1. Обеспечение документами территориального планирования: генпланом застройки - двух поселений</t>
  </si>
  <si>
    <t xml:space="preserve">5.2. Топографо-геодезические работы, межевание и постановка земельных участков на кадастровый учет </t>
  </si>
  <si>
    <t>5.3. Разработка проектов планировки и межевания</t>
  </si>
  <si>
    <t>5.4. Актуализация документов территориального планирования и градостроительного зонирования</t>
  </si>
  <si>
    <t>6. Проведение технической инвентаризации и паспортизации объектов капитального строительства</t>
  </si>
  <si>
    <t>Земельно-кадастровые работы и оформление документации на земельные участки под муниципальными объектами недвижимости</t>
  </si>
  <si>
    <t>9. Содержание жилищного фонда</t>
  </si>
  <si>
    <t>"Обеспечение доступным и комфортным жильем жителей Туруханского района"</t>
  </si>
  <si>
    <t>1.1.</t>
  </si>
  <si>
    <t>1.2.</t>
  </si>
  <si>
    <t>Предоставление жилых помещений по договорам социального найма семьям, проживающим в аварийном жилищном фонде</t>
  </si>
  <si>
    <t>1.3.</t>
  </si>
  <si>
    <t>кол-во квартир</t>
  </si>
  <si>
    <t>%</t>
  </si>
  <si>
    <t xml:space="preserve">Подпрограмма 2. Переселение жителей Туруханского района из неперспективных населенных пунктов </t>
  </si>
  <si>
    <t>2.1.</t>
  </si>
  <si>
    <t>2.2.</t>
  </si>
  <si>
    <t>2.3.</t>
  </si>
  <si>
    <t>Возмещение гражданам расходов на проезд к новому месту жительства и провоз багажа</t>
  </si>
  <si>
    <t>ко-во семей</t>
  </si>
  <si>
    <t>3.1.</t>
  </si>
  <si>
    <t>кол-во жилья</t>
  </si>
  <si>
    <t>3.2.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</si>
  <si>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</t>
  </si>
  <si>
    <t>кол-во жилья в год</t>
  </si>
  <si>
    <t>Подпрограмма 4.  Обеспечение жильем молодых семей в Туруханском районе</t>
  </si>
  <si>
    <t>4.1.</t>
  </si>
  <si>
    <t>кол-во семей</t>
  </si>
  <si>
    <t>Подпрограмма 5. О территориальном планировании Туруханского района</t>
  </si>
  <si>
    <t>5.1.</t>
  </si>
  <si>
    <t>5.2.</t>
  </si>
  <si>
    <t xml:space="preserve">Топографо-геодезические работы, межевание и постановка земельных участков на кадастровый учет </t>
  </si>
  <si>
    <t>кол-во</t>
  </si>
  <si>
    <t>5.3.</t>
  </si>
  <si>
    <t>Разработка проектов планировки и межевания</t>
  </si>
  <si>
    <t>кол-во проектов</t>
  </si>
  <si>
    <t>5.4.</t>
  </si>
  <si>
    <t>Актуализация документов территориального планирования и градостроительного зонирования</t>
  </si>
  <si>
    <t>____________</t>
  </si>
  <si>
    <t xml:space="preserve"> муниципальной программы Туруханского района  "Обеспечение доступным и комфортным жильем жителей Туруханского района"</t>
  </si>
  <si>
    <t>Отдельное мероприятие муниципальной программы Туруханского района 2</t>
  </si>
  <si>
    <t>Отдельное мероприятие муниципальной программы Туруханского района 3</t>
  </si>
  <si>
    <t>Отдельное мероприятие муниципальной программы Туруханского района 4</t>
  </si>
  <si>
    <t>Оценка объектов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</si>
  <si>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Содержание жилищного фонда</t>
  </si>
  <si>
    <t>«Переселение граждан из аварийного жилищного фонда муниципального образования Туруханский район»</t>
  </si>
  <si>
    <t xml:space="preserve">"Переселение жителей Туруханского района из неперспективных населенных пунктов" </t>
  </si>
  <si>
    <t>Подпрограмма 1. Переселение граждан из аварийного жилищного фонда муниципального образования Туруханский район</t>
  </si>
  <si>
    <t xml:space="preserve">Земельно-кадастровые работы и оформление документации на земельные участки под муниципальными объектами недвижимости </t>
  </si>
  <si>
    <t>Переселение граждан из аварийного жилищного фонда муниципального образования Туруханский район</t>
  </si>
  <si>
    <t xml:space="preserve">7. Земельно-кадастровые работы и оформление документации на земельные участки под муниципальными объектами недвижимости </t>
  </si>
  <si>
    <t>8. Оценка объектов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</si>
  <si>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__________________</t>
  </si>
  <si>
    <t xml:space="preserve">Руководитель управления по земельным, имущественным отношениям, архитектуре и градостроительства администрации  Туруханского района </t>
  </si>
  <si>
    <t>___________________</t>
  </si>
  <si>
    <t>Отдедьные мероприятия программы</t>
  </si>
  <si>
    <t xml:space="preserve">Всего по подпрограмме 1: Переселение граждан из аврийного жилищного фонда муниципального образования Туруханский район </t>
  </si>
  <si>
    <t xml:space="preserve">Всего по подпрограмме 2: Переселение жителей Туруханского района из неперспективных населенных пунктов </t>
  </si>
  <si>
    <t>Всего по подпрограмме 3: Обеспечение жильем работников бюджетной сферы на территории Туруханского района</t>
  </si>
  <si>
    <t>Всего по подпрограмме 4: Обеспечение жильем молодых семей в Туруханском районе</t>
  </si>
  <si>
    <t>Всего по подпрограмме 5: О территориальном планировании Туруханского района</t>
  </si>
  <si>
    <t>1.4.</t>
  </si>
  <si>
    <t>1.3. Сокращение аварийного жилищного фонда</t>
  </si>
  <si>
    <t>1.2. Предоставление жилых помещений по договорам социального найма семьям, проживающим в аварийном жилищном фонде</t>
  </si>
  <si>
    <t>1.1. Переселение граждан из муниципальных жилых помещений, признанных непригодными для проживания</t>
  </si>
  <si>
    <t xml:space="preserve">1.4. Заключение договоров об изъятии у собственников жилых помещений  путем выкупа </t>
  </si>
  <si>
    <t>нет или увеличение</t>
  </si>
  <si>
    <t xml:space="preserve">Руководитель управления по земельным, имущественным отношениям, архитектуре и градостроительства администрации  Туруханского района 
</t>
  </si>
  <si>
    <t xml:space="preserve">        Приложение № 1</t>
  </si>
  <si>
    <t xml:space="preserve">            Приложение № 2</t>
  </si>
  <si>
    <t xml:space="preserve">         Приложение № 3</t>
  </si>
  <si>
    <t>Приложение № 4</t>
  </si>
  <si>
    <t xml:space="preserve">                  Приложение № 5</t>
  </si>
  <si>
    <t xml:space="preserve">                                      Приложение № 6</t>
  </si>
  <si>
    <t xml:space="preserve">                           Приложение № 7</t>
  </si>
  <si>
    <t>Задача 1: Обеспечение переселения граждан из непригодных для проживания жилых помещений и аварийного жилищного фонда муниципального образования Туруханский район</t>
  </si>
  <si>
    <t>Задача 2: Обеспечение переселения жителей из неперспективных населенных пунктов в благоприятные населенные пункты   Туруханского района</t>
  </si>
  <si>
    <t>Задача 3: Создание комфортных жилищных условий для квалифицированных кадров в муниципальных учреждениях бюджетной сферы</t>
  </si>
  <si>
    <t>Задача 4: Создание условий для обеспечения жильем молодых семей, проживающих на территории Туруханского района</t>
  </si>
  <si>
    <t>Задача 5: 5. Обеспечение поселений документацией по планировке территории и межеванию</t>
  </si>
  <si>
    <t>Задача 6: Оформление технической и кадастровой документации на объекты недвижимого имущества</t>
  </si>
  <si>
    <t>Задача 7: Формирование земельных участков под муниципальными объектами капитального строительства с постановкой на кадастровый учет</t>
  </si>
  <si>
    <t>Задача 8: Определение оценки объектов муниципальной собственности,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</si>
  <si>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Задача 9: Содержание муниципального жилого фонда</t>
  </si>
  <si>
    <t>если останутся подобные не используемые группы, их можно скрыть</t>
  </si>
  <si>
    <r>
      <t>Отдельн</t>
    </r>
    <r>
      <rPr>
        <b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>е мероприятие программы:</t>
    </r>
  </si>
  <si>
    <r>
      <t>Отдельн</t>
    </r>
    <r>
      <rPr>
        <b/>
        <sz val="12"/>
        <color theme="1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>е мероприятие программы:</t>
    </r>
  </si>
  <si>
    <t>всего:</t>
  </si>
  <si>
    <t>Отдельное мероприятие программы: Проведение технической инвентаризации и паспортизации объектов капитального строительства</t>
  </si>
  <si>
    <t>Отдельное мероприятие программы: Проведение землеустроительных работ по межеванию земельных уч. под муниципальными объектами</t>
  </si>
  <si>
    <t>Отдельное мероприятие программы: Оценка объектов муниципальной собственности</t>
  </si>
  <si>
    <t>Отдельное мероприятие программы: Содержание жилищного фонда муниципального образования Туруханский район</t>
  </si>
  <si>
    <t>В 2017 году выполнена техническая инвентаризация объектов в соответствии с потребностью для муниципальных нужд. При корректировке программы сумма финансирования на мероприятие была сокращена, а колличество объектов осталось прежним.</t>
  </si>
  <si>
    <t>Цель: Улучшение жилищных условий граждан, проживающих на территории Туруханского района</t>
  </si>
  <si>
    <t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</si>
  <si>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Предоставление муниципальных  жилых помещений для переселения граждан, проживающих в неперспективных населенных пунктах</t>
  </si>
  <si>
    <t>Возмещение гражданам  затрат на проезд к новому месту жительства и провоз багажа</t>
  </si>
  <si>
    <t>Приобретение жилых помещений для предоставления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t>
  </si>
  <si>
    <t>Приобретение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</si>
  <si>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Количество молодых семей, улучшивших жилищные условия при получении социальных выплат.</t>
  </si>
  <si>
    <t>кол-во  семей</t>
  </si>
  <si>
    <t>чел.</t>
  </si>
  <si>
    <t>2</t>
  </si>
  <si>
    <t>1</t>
  </si>
  <si>
    <t>Цель: Разработка документов территориального планирования для последующего жилищного и иного строительства.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</si>
  <si>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</si>
  <si>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Топографо-геодезические работы, межевание и постановка участков на кадастровый учёт</t>
  </si>
  <si>
    <t xml:space="preserve">кол-во  </t>
  </si>
  <si>
    <t>Цель: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</si>
  <si>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Оформление технической и кадастровой документации на объекты недвижимого имущества.</t>
  </si>
  <si>
    <t>кол-во объектов</t>
  </si>
  <si>
    <t>Формирование земельных участков под муниципальными объектами капитального строительства с постановкой на кадастровый учет.</t>
  </si>
  <si>
    <t>ко-во зем.уч.</t>
  </si>
  <si>
    <t>кол-во объектов мун.имущ.</t>
  </si>
  <si>
    <t>Содержание муниципального жилого фонда.</t>
  </si>
  <si>
    <t xml:space="preserve">Содержание муниципального жилищного фонда </t>
  </si>
  <si>
    <t>Оценка объектов муниципальной собственности,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</si>
  <si>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Количество молодых семей, улучшивших жилищные условия при получении социальных выплат</t>
  </si>
  <si>
    <t>Разработка проектов генеральных планов, правил землепользования и застройки, схемы территориального планирования Туруханского районак и внесение изменений в них</t>
  </si>
  <si>
    <t>Оформление технической и кадастровой документации на объекты недвижимого имущества</t>
  </si>
  <si>
    <t>кол-во зем.уч.</t>
  </si>
  <si>
    <t xml:space="preserve">кол-во </t>
  </si>
  <si>
    <t>Приобретение жилых помещений для предоставлени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t>
  </si>
  <si>
    <t>Предоставление муниципальных жилых помещений для переселения граждан, пролживающих в неперспективных населенных пунктов</t>
  </si>
  <si>
    <t xml:space="preserve">В связи с отсутствием обращений граждан на возмещение затрат на проезд к новому месту жительства и провоз багажа. </t>
  </si>
  <si>
    <t>В связи с отсутствием необходимости в арендованном жилье</t>
  </si>
  <si>
    <t>Планировалась покупка квартир в Келлоге и в Туруханске, но в Келлоге изыскали возможность обеспечить квартиру педагогу из муниципального жилищного фонда, тем самым не было необходимости покупать квартиру в Келлоге.</t>
  </si>
  <si>
    <t>в 2017 году потребность межевания земельных участков для муниципальных нужд составило - 1 объект</t>
  </si>
  <si>
    <t>В 2017 году выполнена техническая инвентаризация объектов в соответствии с потребностью для муниципальных нужд. При корректировке программы не было бюджетных ассигнований</t>
  </si>
  <si>
    <t>Приобретение жилых помещений в муниципальную собственность Туруханского района  для переселения граждан, проживающих в неперспективных населенных пунктов</t>
  </si>
  <si>
    <t>Сокращение (снос) аварийного жлищного фонда</t>
  </si>
  <si>
    <t xml:space="preserve"> общ. площадь аварийного жилья                тыс.кв.м.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</si>
</sst>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_-* #,##0.0_р_._-;\-* #,##0.0_р_._-;_-* &quot;-&quot;??_р_._-;_-@_-"/>
    <numFmt numFmtId="166" formatCode="_-* #,##0.000_р_._-;\-* #,##0.000_р_._-;_-* &quot;-&quot;??_р_._-;_-@_-"/>
    <numFmt numFmtId="167" formatCode="#,##0_ ;\-#,##0\ "/>
    <numFmt numFmtId="168" formatCode="_-* #,##0.000_р_._-;\-* #,##0.000_р_._-;_-* &quot;-&quot;???_р_._-;_-@_-"/>
    <numFmt numFmtId="169" formatCode="0.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vertAlign val="superscript"/>
      <sz val="14"/>
      <name val="Times New Roman"/>
      <family val="2"/>
      <charset val="204"/>
    </font>
    <font>
      <b/>
      <sz val="12"/>
      <name val="Times New Roman"/>
      <family val="2"/>
      <charset val="204"/>
    </font>
    <font>
      <sz val="10"/>
      <name val="Times New Roman"/>
      <family val="2"/>
      <charset val="204"/>
    </font>
    <font>
      <sz val="11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7" fillId="0" borderId="0"/>
    <xf numFmtId="0" fontId="6" fillId="0" borderId="0"/>
  </cellStyleXfs>
  <cellXfs count="12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0" fontId="9" fillId="0" borderId="0" xfId="0" applyFont="1"/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lef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6" fontId="3" fillId="3" borderId="1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vertical="center" wrapText="1"/>
    </xf>
    <xf numFmtId="166" fontId="8" fillId="0" borderId="1" xfId="1" applyNumberFormat="1" applyFont="1" applyBorder="1" applyAlignment="1">
      <alignment vertical="center" wrapText="1"/>
    </xf>
    <xf numFmtId="165" fontId="3" fillId="3" borderId="1" xfId="1" applyNumberFormat="1" applyFont="1" applyFill="1" applyBorder="1" applyAlignment="1">
      <alignment vertical="center" wrapText="1"/>
    </xf>
    <xf numFmtId="165" fontId="8" fillId="2" borderId="1" xfId="1" applyNumberFormat="1" applyFont="1" applyFill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43" fontId="8" fillId="0" borderId="1" xfId="1" applyFont="1" applyFill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3" fontId="12" fillId="2" borderId="1" xfId="2" applyNumberFormat="1" applyFont="1" applyFill="1" applyBorder="1" applyAlignment="1">
      <alignment horizontal="center" vertical="center" wrapText="1"/>
    </xf>
    <xf numFmtId="0" fontId="13" fillId="0" borderId="0" xfId="4" applyFont="1"/>
    <xf numFmtId="0" fontId="15" fillId="0" borderId="0" xfId="4" applyFont="1" applyAlignment="1">
      <alignment horizontal="justify" vertical="center"/>
    </xf>
    <xf numFmtId="0" fontId="13" fillId="0" borderId="1" xfId="4" applyFont="1" applyBorder="1" applyAlignment="1">
      <alignment vertical="center" wrapText="1"/>
    </xf>
    <xf numFmtId="0" fontId="15" fillId="0" borderId="0" xfId="4" applyFont="1" applyAlignment="1">
      <alignment horizontal="right" vertical="center"/>
    </xf>
    <xf numFmtId="0" fontId="15" fillId="0" borderId="0" xfId="4" applyFont="1" applyAlignment="1">
      <alignment horizontal="left" vertical="center" indent="2"/>
    </xf>
    <xf numFmtId="0" fontId="13" fillId="0" borderId="1" xfId="4" applyFont="1" applyBorder="1" applyAlignment="1">
      <alignment wrapText="1"/>
    </xf>
    <xf numFmtId="0" fontId="13" fillId="0" borderId="1" xfId="5" applyFont="1" applyBorder="1" applyAlignment="1">
      <alignment vertical="center" wrapText="1"/>
    </xf>
    <xf numFmtId="0" fontId="13" fillId="4" borderId="1" xfId="4" applyFont="1" applyFill="1" applyBorder="1" applyAlignment="1">
      <alignment vertical="center" wrapText="1"/>
    </xf>
    <xf numFmtId="166" fontId="13" fillId="0" borderId="1" xfId="1" applyNumberFormat="1" applyFont="1" applyBorder="1" applyAlignment="1">
      <alignment vertical="center" wrapText="1"/>
    </xf>
    <xf numFmtId="166" fontId="13" fillId="4" borderId="1" xfId="1" applyNumberFormat="1" applyFont="1" applyFill="1" applyBorder="1" applyAlignment="1">
      <alignment vertical="center" wrapText="1"/>
    </xf>
    <xf numFmtId="0" fontId="15" fillId="0" borderId="0" xfId="4" applyFont="1" applyAlignment="1"/>
    <xf numFmtId="167" fontId="8" fillId="0" borderId="1" xfId="1" applyNumberFormat="1" applyFont="1" applyBorder="1" applyAlignment="1">
      <alignment vertical="center" wrapText="1"/>
    </xf>
    <xf numFmtId="168" fontId="8" fillId="0" borderId="0" xfId="0" applyNumberFormat="1" applyFont="1"/>
    <xf numFmtId="43" fontId="12" fillId="3" borderId="1" xfId="2" applyNumberFormat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vertical="center" wrapText="1"/>
    </xf>
    <xf numFmtId="169" fontId="8" fillId="0" borderId="0" xfId="0" applyNumberFormat="1" applyFont="1"/>
    <xf numFmtId="166" fontId="11" fillId="2" borderId="1" xfId="1" applyNumberFormat="1" applyFont="1" applyFill="1" applyBorder="1" applyAlignment="1">
      <alignment vertical="center" wrapText="1"/>
    </xf>
    <xf numFmtId="166" fontId="11" fillId="0" borderId="1" xfId="1" applyNumberFormat="1" applyFont="1" applyBorder="1" applyAlignment="1">
      <alignment vertical="center" wrapText="1"/>
    </xf>
    <xf numFmtId="0" fontId="15" fillId="0" borderId="0" xfId="4" applyFont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5" fillId="0" borderId="0" xfId="4" applyFont="1" applyAlignment="1">
      <alignment horizontal="right" wrapText="1"/>
    </xf>
    <xf numFmtId="0" fontId="13" fillId="0" borderId="1" xfId="4" applyFont="1" applyBorder="1" applyAlignment="1">
      <alignment horizontal="center" vertical="center" wrapText="1"/>
    </xf>
    <xf numFmtId="0" fontId="15" fillId="0" borderId="0" xfId="4" applyFont="1" applyAlignment="1">
      <alignment horizontal="left" wrapText="1"/>
    </xf>
    <xf numFmtId="0" fontId="15" fillId="0" borderId="0" xfId="4" applyFont="1" applyAlignment="1">
      <alignment horizontal="center"/>
    </xf>
    <xf numFmtId="0" fontId="13" fillId="0" borderId="0" xfId="4" applyFont="1" applyAlignment="1">
      <alignment horizontal="left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horizontal="right" wrapText="1"/>
    </xf>
    <xf numFmtId="0" fontId="8" fillId="0" borderId="0" xfId="0" applyFont="1" applyAlignment="1"/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1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8" fillId="7" borderId="8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 indent="13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left" vertical="center" indent="10"/>
    </xf>
    <xf numFmtId="0" fontId="19" fillId="0" borderId="0" xfId="4" applyFont="1" applyAlignment="1">
      <alignment horizontal="center" vertical="center"/>
    </xf>
    <xf numFmtId="0" fontId="20" fillId="0" borderId="1" xfId="4" applyFont="1" applyBorder="1" applyAlignment="1">
      <alignment horizontal="center" vertical="top" wrapText="1"/>
    </xf>
    <xf numFmtId="0" fontId="20" fillId="0" borderId="1" xfId="4" applyFont="1" applyBorder="1" applyAlignment="1">
      <alignment vertical="top" wrapText="1"/>
    </xf>
    <xf numFmtId="0" fontId="13" fillId="0" borderId="1" xfId="4" applyFont="1" applyBorder="1" applyAlignment="1">
      <alignment vertical="center" wrapText="1"/>
    </xf>
    <xf numFmtId="0" fontId="20" fillId="5" borderId="1" xfId="4" applyFont="1" applyFill="1" applyBorder="1" applyAlignment="1">
      <alignment vertical="center" wrapText="1"/>
    </xf>
    <xf numFmtId="166" fontId="20" fillId="5" borderId="1" xfId="1" applyNumberFormat="1" applyFont="1" applyFill="1" applyBorder="1" applyAlignment="1">
      <alignment vertical="center" wrapText="1"/>
    </xf>
    <xf numFmtId="0" fontId="20" fillId="0" borderId="1" xfId="4" applyFont="1" applyBorder="1" applyAlignment="1">
      <alignment horizontal="center" vertical="top" wrapText="1"/>
    </xf>
    <xf numFmtId="0" fontId="20" fillId="0" borderId="4" xfId="4" applyFont="1" applyBorder="1" applyAlignment="1">
      <alignment horizontal="left" vertical="top" wrapText="1"/>
    </xf>
    <xf numFmtId="0" fontId="13" fillId="0" borderId="4" xfId="4" applyFont="1" applyBorder="1" applyAlignment="1">
      <alignment horizontal="left" vertical="center" wrapText="1"/>
    </xf>
    <xf numFmtId="0" fontId="20" fillId="0" borderId="9" xfId="4" applyFont="1" applyBorder="1" applyAlignment="1">
      <alignment horizontal="left" vertical="top" wrapText="1"/>
    </xf>
    <xf numFmtId="0" fontId="13" fillId="0" borderId="9" xfId="4" applyFont="1" applyBorder="1" applyAlignment="1">
      <alignment horizontal="left" vertical="center" wrapText="1"/>
    </xf>
    <xf numFmtId="0" fontId="20" fillId="0" borderId="5" xfId="4" applyFont="1" applyBorder="1" applyAlignment="1">
      <alignment horizontal="left" vertical="top" wrapText="1"/>
    </xf>
    <xf numFmtId="0" fontId="13" fillId="0" borderId="5" xfId="4" applyFont="1" applyBorder="1" applyAlignment="1">
      <alignment horizontal="left" vertical="center" wrapText="1"/>
    </xf>
    <xf numFmtId="0" fontId="20" fillId="0" borderId="1" xfId="4" applyFont="1" applyBorder="1" applyAlignment="1">
      <alignment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4" borderId="1" xfId="4" applyFont="1" applyFill="1" applyBorder="1" applyAlignment="1">
      <alignment vertical="center" wrapText="1"/>
    </xf>
    <xf numFmtId="166" fontId="20" fillId="4" borderId="1" xfId="1" applyNumberFormat="1" applyFont="1" applyFill="1" applyBorder="1" applyAlignment="1">
      <alignment vertical="center" wrapText="1"/>
    </xf>
    <xf numFmtId="0" fontId="15" fillId="0" borderId="7" xfId="4" applyFont="1" applyBorder="1" applyAlignment="1">
      <alignment horizontal="center" vertical="center"/>
    </xf>
    <xf numFmtId="0" fontId="13" fillId="5" borderId="1" xfId="4" applyFont="1" applyFill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4" xfId="4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2" fontId="22" fillId="0" borderId="1" xfId="6" applyNumberFormat="1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3" fillId="5" borderId="2" xfId="4" applyFont="1" applyFill="1" applyBorder="1" applyAlignment="1">
      <alignment horizontal="left" vertical="center" wrapText="1"/>
    </xf>
    <xf numFmtId="0" fontId="13" fillId="5" borderId="6" xfId="4" applyFont="1" applyFill="1" applyBorder="1" applyAlignment="1">
      <alignment horizontal="left" vertical="center" wrapText="1"/>
    </xf>
    <xf numFmtId="0" fontId="13" fillId="5" borderId="3" xfId="4" applyFont="1" applyFill="1" applyBorder="1" applyAlignment="1">
      <alignment horizontal="left" vertical="center" wrapText="1"/>
    </xf>
    <xf numFmtId="0" fontId="13" fillId="4" borderId="1" xfId="4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4" borderId="2" xfId="4" applyFont="1" applyFill="1" applyBorder="1" applyAlignment="1">
      <alignment horizontal="left" vertical="center" wrapText="1"/>
    </xf>
    <xf numFmtId="0" fontId="13" fillId="4" borderId="6" xfId="4" applyFont="1" applyFill="1" applyBorder="1" applyAlignment="1">
      <alignment horizontal="left" vertical="center" wrapText="1"/>
    </xf>
    <xf numFmtId="0" fontId="13" fillId="4" borderId="3" xfId="4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2" fontId="22" fillId="0" borderId="1" xfId="1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3" fillId="0" borderId="0" xfId="4" applyFont="1" applyBorder="1" applyAlignment="1">
      <alignment vertical="center" wrapText="1"/>
    </xf>
  </cellXfs>
  <cellStyles count="8">
    <cellStyle name="Гиперссылка" xfId="5" builtinId="8"/>
    <cellStyle name="Обычный" xfId="0" builtinId="0"/>
    <cellStyle name="Обычный 2" xfId="4"/>
    <cellStyle name="Обычный 3" xfId="2"/>
    <cellStyle name="Обычный 4" xfId="7"/>
    <cellStyle name="Обычный_эффективность финан" xfId="6"/>
    <cellStyle name="Финансовый" xfId="1" builtinId="3"/>
    <cellStyle name="Финансовый 2" xfId="3"/>
  </cellStyles>
  <dxfs count="26"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74"/>
  <sheetViews>
    <sheetView topLeftCell="A19" zoomScale="85" zoomScaleNormal="85" workbookViewId="0">
      <selection activeCell="B31" sqref="B31"/>
    </sheetView>
  </sheetViews>
  <sheetFormatPr defaultRowHeight="15.75" x14ac:dyDescent="0.25"/>
  <cols>
    <col min="1" max="1" width="5" style="39" customWidth="1"/>
    <col min="2" max="2" width="53.7109375" style="39" customWidth="1"/>
    <col min="3" max="3" width="14.5703125" style="39" customWidth="1"/>
    <col min="4" max="4" width="14.28515625" style="39" customWidth="1"/>
    <col min="5" max="5" width="12.42578125" style="39" customWidth="1"/>
    <col min="6" max="6" width="11.85546875" style="39" customWidth="1"/>
    <col min="7" max="7" width="9.7109375" style="39" customWidth="1"/>
    <col min="8" max="8" width="10.5703125" style="39" customWidth="1"/>
    <col min="9" max="9" width="9.85546875" style="39" customWidth="1"/>
    <col min="10" max="10" width="9.7109375" style="39" customWidth="1"/>
    <col min="11" max="11" width="11.28515625" style="39" customWidth="1"/>
    <col min="12" max="12" width="10.85546875" style="39" customWidth="1"/>
    <col min="13" max="13" width="38.28515625" style="39" customWidth="1"/>
    <col min="14" max="14" width="21.85546875" style="39" customWidth="1"/>
    <col min="15" max="16384" width="9.140625" style="39"/>
  </cols>
  <sheetData>
    <row r="1" spans="1:13" s="39" customFormat="1" x14ac:dyDescent="0.25">
      <c r="K1" s="63" t="s">
        <v>201</v>
      </c>
      <c r="L1" s="63"/>
      <c r="M1" s="63"/>
    </row>
    <row r="3" spans="1:13" s="39" customFormat="1" ht="18.75" x14ac:dyDescent="0.25">
      <c r="K3" s="43" t="s">
        <v>58</v>
      </c>
    </row>
    <row r="4" spans="1:13" s="39" customFormat="1" ht="18.75" x14ac:dyDescent="0.25">
      <c r="K4" s="43" t="s">
        <v>57</v>
      </c>
    </row>
    <row r="5" spans="1:13" s="39" customFormat="1" ht="18.75" x14ac:dyDescent="0.25">
      <c r="K5" s="43" t="s">
        <v>56</v>
      </c>
    </row>
    <row r="6" spans="1:13" s="39" customFormat="1" ht="18.75" x14ac:dyDescent="0.25">
      <c r="K6" s="43" t="s">
        <v>55</v>
      </c>
    </row>
    <row r="7" spans="1:13" s="39" customFormat="1" ht="18.75" x14ac:dyDescent="0.25">
      <c r="K7" s="43" t="s">
        <v>54</v>
      </c>
    </row>
    <row r="8" spans="1:13" s="39" customFormat="1" ht="18.75" x14ac:dyDescent="0.25">
      <c r="A8" s="40"/>
    </row>
    <row r="9" spans="1:13" s="39" customFormat="1" ht="18.75" x14ac:dyDescent="0.25">
      <c r="A9" s="64" t="s">
        <v>53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s="39" customFormat="1" ht="18.75" x14ac:dyDescent="0.25">
      <c r="A10" s="64" t="s">
        <v>52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s="39" customFormat="1" ht="18.75" x14ac:dyDescent="0.25">
      <c r="A11" s="64" t="s">
        <v>140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s="39" customFormat="1" ht="18.75" x14ac:dyDescent="0.25">
      <c r="A12" s="64" t="s">
        <v>51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s="39" customFormat="1" ht="21" customHeight="1" x14ac:dyDescent="0.25">
      <c r="A13" s="60" t="s">
        <v>50</v>
      </c>
      <c r="B13" s="60" t="s">
        <v>49</v>
      </c>
      <c r="C13" s="60" t="s">
        <v>48</v>
      </c>
      <c r="D13" s="60" t="s">
        <v>47</v>
      </c>
      <c r="E13" s="60">
        <v>2016</v>
      </c>
      <c r="F13" s="60"/>
      <c r="G13" s="60">
        <f>E13+1</f>
        <v>2017</v>
      </c>
      <c r="H13" s="60"/>
      <c r="I13" s="60"/>
      <c r="J13" s="60"/>
      <c r="K13" s="60" t="s">
        <v>46</v>
      </c>
      <c r="L13" s="60"/>
      <c r="M13" s="60" t="s">
        <v>45</v>
      </c>
    </row>
    <row r="14" spans="1:13" s="39" customFormat="1" ht="45.75" customHeight="1" x14ac:dyDescent="0.25">
      <c r="A14" s="60"/>
      <c r="B14" s="60"/>
      <c r="C14" s="60"/>
      <c r="D14" s="60"/>
      <c r="E14" s="60"/>
      <c r="F14" s="60"/>
      <c r="G14" s="60" t="s">
        <v>44</v>
      </c>
      <c r="H14" s="60"/>
      <c r="I14" s="60" t="s">
        <v>43</v>
      </c>
      <c r="J14" s="60"/>
      <c r="K14" s="60"/>
      <c r="L14" s="60"/>
      <c r="M14" s="60"/>
    </row>
    <row r="15" spans="1:13" s="39" customFormat="1" x14ac:dyDescent="0.25">
      <c r="A15" s="60"/>
      <c r="B15" s="60"/>
      <c r="C15" s="60"/>
      <c r="D15" s="60"/>
      <c r="E15" s="58" t="s">
        <v>11</v>
      </c>
      <c r="F15" s="58" t="s">
        <v>12</v>
      </c>
      <c r="G15" s="58" t="s">
        <v>11</v>
      </c>
      <c r="H15" s="58" t="s">
        <v>12</v>
      </c>
      <c r="I15" s="58" t="s">
        <v>11</v>
      </c>
      <c r="J15" s="58" t="s">
        <v>12</v>
      </c>
      <c r="K15" s="58">
        <f>G13+1</f>
        <v>2018</v>
      </c>
      <c r="L15" s="58">
        <f>K15+1</f>
        <v>2019</v>
      </c>
      <c r="M15" s="60"/>
    </row>
    <row r="16" spans="1:13" s="39" customFormat="1" x14ac:dyDescent="0.25">
      <c r="A16" s="58">
        <v>1</v>
      </c>
      <c r="B16" s="58">
        <v>2</v>
      </c>
      <c r="C16" s="58">
        <v>3</v>
      </c>
      <c r="D16" s="58">
        <v>4</v>
      </c>
      <c r="E16" s="58">
        <v>5</v>
      </c>
      <c r="F16" s="58">
        <v>6</v>
      </c>
      <c r="G16" s="58">
        <v>7</v>
      </c>
      <c r="H16" s="58">
        <v>8</v>
      </c>
      <c r="I16" s="58">
        <v>9</v>
      </c>
      <c r="J16" s="58">
        <v>10</v>
      </c>
      <c r="K16" s="58">
        <v>11</v>
      </c>
      <c r="L16" s="58">
        <v>12</v>
      </c>
      <c r="M16" s="58">
        <v>13</v>
      </c>
    </row>
    <row r="17" spans="1:13" s="39" customFormat="1" x14ac:dyDescent="0.25">
      <c r="A17" s="103" t="s">
        <v>226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s="39" customFormat="1" ht="63" x14ac:dyDescent="0.25">
      <c r="A18" s="58"/>
      <c r="B18" s="104" t="s">
        <v>227</v>
      </c>
      <c r="C18" s="58" t="s">
        <v>165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 t="str">
        <f t="shared" ref="M18:M23" si="0">IF(J18="","",IF(J18&lt;I18,"заполнить",""))</f>
        <v/>
      </c>
    </row>
    <row r="19" spans="1:13" s="39" customFormat="1" ht="63" x14ac:dyDescent="0.25">
      <c r="A19" s="58"/>
      <c r="B19" s="104" t="s">
        <v>228</v>
      </c>
      <c r="C19" s="58" t="s">
        <v>233</v>
      </c>
      <c r="D19" s="58">
        <v>0</v>
      </c>
      <c r="E19" s="58">
        <v>4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 t="str">
        <f t="shared" si="0"/>
        <v/>
      </c>
    </row>
    <row r="20" spans="1:13" s="39" customFormat="1" ht="63" x14ac:dyDescent="0.25">
      <c r="A20" s="58"/>
      <c r="B20" s="104" t="s">
        <v>229</v>
      </c>
      <c r="C20" s="58" t="s">
        <v>233</v>
      </c>
      <c r="D20" s="58">
        <v>0.01</v>
      </c>
      <c r="E20" s="58">
        <v>1</v>
      </c>
      <c r="F20" s="58">
        <v>0</v>
      </c>
      <c r="G20" s="58">
        <v>1</v>
      </c>
      <c r="H20" s="58">
        <v>0</v>
      </c>
      <c r="I20" s="58">
        <v>1</v>
      </c>
      <c r="J20" s="58">
        <v>0</v>
      </c>
      <c r="K20" s="58">
        <v>0</v>
      </c>
      <c r="L20" s="58">
        <v>0</v>
      </c>
      <c r="M20" s="58" t="s">
        <v>257</v>
      </c>
    </row>
    <row r="21" spans="1:13" s="39" customFormat="1" ht="110.25" x14ac:dyDescent="0.25">
      <c r="A21" s="58"/>
      <c r="B21" s="104" t="s">
        <v>230</v>
      </c>
      <c r="C21" s="58" t="s">
        <v>165</v>
      </c>
      <c r="D21" s="58">
        <v>0.2</v>
      </c>
      <c r="E21" s="58">
        <v>3</v>
      </c>
      <c r="F21" s="58">
        <v>0</v>
      </c>
      <c r="G21" s="58" t="s">
        <v>235</v>
      </c>
      <c r="H21" s="58">
        <v>1</v>
      </c>
      <c r="I21" s="58" t="s">
        <v>235</v>
      </c>
      <c r="J21" s="58">
        <v>1</v>
      </c>
      <c r="K21" s="58" t="s">
        <v>236</v>
      </c>
      <c r="L21" s="58" t="s">
        <v>236</v>
      </c>
      <c r="M21" s="105" t="s">
        <v>259</v>
      </c>
    </row>
    <row r="22" spans="1:13" s="39" customFormat="1" ht="78.75" x14ac:dyDescent="0.25">
      <c r="A22" s="58"/>
      <c r="B22" s="104" t="s">
        <v>231</v>
      </c>
      <c r="C22" s="58" t="s">
        <v>165</v>
      </c>
      <c r="D22" s="58">
        <v>0.05</v>
      </c>
      <c r="E22" s="58">
        <v>3</v>
      </c>
      <c r="F22" s="58">
        <v>1</v>
      </c>
      <c r="G22" s="58">
        <v>2</v>
      </c>
      <c r="H22" s="58">
        <v>0</v>
      </c>
      <c r="I22" s="58">
        <v>2</v>
      </c>
      <c r="J22" s="58">
        <v>1</v>
      </c>
      <c r="K22" s="58">
        <v>2</v>
      </c>
      <c r="L22" s="58">
        <v>2</v>
      </c>
      <c r="M22" s="106" t="s">
        <v>258</v>
      </c>
    </row>
    <row r="23" spans="1:13" s="39" customFormat="1" ht="47.25" x14ac:dyDescent="0.25">
      <c r="A23" s="58"/>
      <c r="B23" s="104" t="s">
        <v>232</v>
      </c>
      <c r="C23" s="58" t="s">
        <v>234</v>
      </c>
      <c r="D23" s="58">
        <v>0</v>
      </c>
      <c r="E23" s="58">
        <v>0</v>
      </c>
      <c r="F23" s="58">
        <v>0</v>
      </c>
      <c r="G23" s="58">
        <v>1</v>
      </c>
      <c r="H23" s="58">
        <v>1</v>
      </c>
      <c r="I23" s="58">
        <v>1</v>
      </c>
      <c r="J23" s="58">
        <v>1</v>
      </c>
      <c r="K23" s="58">
        <v>2</v>
      </c>
      <c r="L23" s="58">
        <v>2</v>
      </c>
      <c r="M23" s="58" t="str">
        <f t="shared" si="0"/>
        <v/>
      </c>
    </row>
    <row r="24" spans="1:13" s="39" customFormat="1" x14ac:dyDescent="0.25">
      <c r="A24" s="103" t="s">
        <v>237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3" s="39" customFormat="1" ht="63" x14ac:dyDescent="0.25">
      <c r="A25" s="58"/>
      <c r="B25" s="104" t="s">
        <v>238</v>
      </c>
      <c r="C25" s="58" t="s">
        <v>165</v>
      </c>
      <c r="D25" s="58">
        <v>0</v>
      </c>
      <c r="E25" s="58">
        <v>0</v>
      </c>
      <c r="F25" s="58">
        <v>0</v>
      </c>
      <c r="G25" s="58">
        <v>8</v>
      </c>
      <c r="H25" s="58">
        <v>8</v>
      </c>
      <c r="I25" s="58">
        <v>8</v>
      </c>
      <c r="J25" s="58">
        <v>8</v>
      </c>
      <c r="K25" s="58">
        <v>4</v>
      </c>
      <c r="L25" s="58">
        <v>1</v>
      </c>
      <c r="M25" s="58" t="str">
        <f t="shared" ref="M25:M28" si="1">IF(J25="","",IF(J25&lt;I25,"заполнить",""))</f>
        <v/>
      </c>
    </row>
    <row r="26" spans="1:13" s="39" customFormat="1" ht="31.5" x14ac:dyDescent="0.25">
      <c r="A26" s="58"/>
      <c r="B26" s="104" t="s">
        <v>239</v>
      </c>
      <c r="C26" s="58" t="s">
        <v>165</v>
      </c>
      <c r="D26" s="58">
        <v>0.02</v>
      </c>
      <c r="E26" s="58">
        <v>2</v>
      </c>
      <c r="F26" s="58">
        <v>2</v>
      </c>
      <c r="G26" s="58">
        <v>2</v>
      </c>
      <c r="H26" s="58">
        <v>2</v>
      </c>
      <c r="I26" s="58">
        <v>2</v>
      </c>
      <c r="J26" s="58">
        <v>2</v>
      </c>
      <c r="K26" s="58">
        <v>2</v>
      </c>
      <c r="L26" s="58">
        <v>2</v>
      </c>
      <c r="M26" s="58" t="str">
        <f t="shared" si="1"/>
        <v/>
      </c>
    </row>
    <row r="27" spans="1:13" s="39" customFormat="1" x14ac:dyDescent="0.25">
      <c r="A27" s="58"/>
      <c r="B27" s="104" t="s">
        <v>167</v>
      </c>
      <c r="C27" s="58" t="s">
        <v>240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1</v>
      </c>
      <c r="M27" s="58" t="str">
        <f t="shared" si="1"/>
        <v/>
      </c>
    </row>
    <row r="28" spans="1:13" s="39" customFormat="1" ht="31.5" x14ac:dyDescent="0.25">
      <c r="A28" s="58"/>
      <c r="B28" s="104" t="s">
        <v>170</v>
      </c>
      <c r="C28" s="58" t="s">
        <v>240</v>
      </c>
      <c r="D28" s="58">
        <v>0.02</v>
      </c>
      <c r="E28" s="58">
        <v>12</v>
      </c>
      <c r="F28" s="58">
        <v>12</v>
      </c>
      <c r="G28" s="58">
        <v>2</v>
      </c>
      <c r="H28" s="58">
        <v>0</v>
      </c>
      <c r="I28" s="58">
        <v>2</v>
      </c>
      <c r="J28" s="58">
        <v>2</v>
      </c>
      <c r="K28" s="58">
        <v>0</v>
      </c>
      <c r="L28" s="58">
        <v>0</v>
      </c>
      <c r="M28" s="58" t="str">
        <f t="shared" si="1"/>
        <v/>
      </c>
    </row>
    <row r="29" spans="1:13" s="39" customFormat="1" x14ac:dyDescent="0.25">
      <c r="A29" s="103" t="s">
        <v>241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1:13" s="39" customFormat="1" ht="94.5" x14ac:dyDescent="0.25">
      <c r="A30" s="58"/>
      <c r="B30" s="104" t="s">
        <v>242</v>
      </c>
      <c r="C30" s="58" t="s">
        <v>243</v>
      </c>
      <c r="D30" s="58">
        <v>0.03</v>
      </c>
      <c r="E30" s="58">
        <v>180</v>
      </c>
      <c r="F30" s="58">
        <v>180</v>
      </c>
      <c r="G30" s="58">
        <v>150</v>
      </c>
      <c r="H30" s="58">
        <v>106</v>
      </c>
      <c r="I30" s="58">
        <v>150</v>
      </c>
      <c r="J30" s="58">
        <v>122</v>
      </c>
      <c r="K30" s="58">
        <v>150</v>
      </c>
      <c r="L30" s="58">
        <v>150</v>
      </c>
      <c r="M30" s="58" t="s">
        <v>261</v>
      </c>
    </row>
    <row r="31" spans="1:13" s="39" customFormat="1" ht="63" x14ac:dyDescent="0.25">
      <c r="A31" s="58"/>
      <c r="B31" s="104" t="s">
        <v>244</v>
      </c>
      <c r="C31" s="58" t="s">
        <v>245</v>
      </c>
      <c r="D31" s="58">
        <v>0.02</v>
      </c>
      <c r="E31" s="58">
        <v>20</v>
      </c>
      <c r="F31" s="58">
        <v>18</v>
      </c>
      <c r="G31" s="58">
        <v>3</v>
      </c>
      <c r="H31" s="58">
        <v>1</v>
      </c>
      <c r="I31" s="58">
        <v>3</v>
      </c>
      <c r="J31" s="58">
        <v>1</v>
      </c>
      <c r="K31" s="58">
        <v>3</v>
      </c>
      <c r="L31" s="58">
        <v>3</v>
      </c>
      <c r="M31" s="58" t="s">
        <v>260</v>
      </c>
    </row>
    <row r="32" spans="1:13" s="39" customFormat="1" ht="94.5" x14ac:dyDescent="0.25">
      <c r="A32" s="58"/>
      <c r="B32" s="104" t="s">
        <v>176</v>
      </c>
      <c r="C32" s="58" t="s">
        <v>246</v>
      </c>
      <c r="D32" s="58">
        <v>0.02</v>
      </c>
      <c r="E32" s="58">
        <v>37</v>
      </c>
      <c r="F32" s="58">
        <v>36</v>
      </c>
      <c r="G32" s="58">
        <v>39</v>
      </c>
      <c r="H32" s="58">
        <v>14</v>
      </c>
      <c r="I32" s="58">
        <v>39</v>
      </c>
      <c r="J32" s="58">
        <v>39</v>
      </c>
      <c r="K32" s="58">
        <v>30</v>
      </c>
      <c r="L32" s="58">
        <v>30</v>
      </c>
      <c r="M32" s="58" t="str">
        <f t="shared" ref="M32:M33" si="2">IF(J32="","",IF(J32&lt;I32,"заполнить",""))</f>
        <v/>
      </c>
    </row>
    <row r="33" spans="1:13" s="39" customFormat="1" x14ac:dyDescent="0.25">
      <c r="A33" s="58"/>
      <c r="B33" s="104" t="s">
        <v>247</v>
      </c>
      <c r="C33" s="58" t="s">
        <v>146</v>
      </c>
      <c r="D33" s="58">
        <v>0.6</v>
      </c>
      <c r="E33" s="58">
        <v>100</v>
      </c>
      <c r="F33" s="58">
        <v>100</v>
      </c>
      <c r="G33" s="58">
        <v>100</v>
      </c>
      <c r="H33" s="58">
        <v>100</v>
      </c>
      <c r="I33" s="58">
        <v>100</v>
      </c>
      <c r="J33" s="58">
        <v>100</v>
      </c>
      <c r="K33" s="58">
        <v>100</v>
      </c>
      <c r="L33" s="58">
        <v>100</v>
      </c>
      <c r="M33" s="58" t="str">
        <f t="shared" si="2"/>
        <v/>
      </c>
    </row>
    <row r="34" spans="1:13" s="39" customFormat="1" x14ac:dyDescent="0.25">
      <c r="A34" s="103" t="s">
        <v>208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13" s="39" customFormat="1" x14ac:dyDescent="0.25">
      <c r="A35" s="103" t="s">
        <v>180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1:13" s="39" customFormat="1" ht="63" x14ac:dyDescent="0.25">
      <c r="A36" s="107" t="s">
        <v>141</v>
      </c>
      <c r="B36" s="41" t="s">
        <v>121</v>
      </c>
      <c r="C36" s="108" t="s">
        <v>145</v>
      </c>
      <c r="D36" s="109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4</v>
      </c>
      <c r="J36" s="110">
        <v>4</v>
      </c>
      <c r="K36" s="41">
        <v>0</v>
      </c>
      <c r="L36" s="41">
        <v>0</v>
      </c>
      <c r="M36" s="58" t="str">
        <f>IF(J36="","",IF(J36&lt;I36,"заполнить",""))</f>
        <v/>
      </c>
    </row>
    <row r="37" spans="1:13" s="39" customFormat="1" ht="47.25" x14ac:dyDescent="0.25">
      <c r="A37" s="41" t="s">
        <v>142</v>
      </c>
      <c r="B37" s="41" t="s">
        <v>143</v>
      </c>
      <c r="C37" s="108" t="s">
        <v>145</v>
      </c>
      <c r="D37" s="109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41">
        <v>0</v>
      </c>
      <c r="L37" s="41">
        <v>0</v>
      </c>
      <c r="M37" s="58" t="str">
        <f t="shared" ref="M37:M39" si="3">IF(J37="","",IF(J37&lt;I37,"заполнить",""))</f>
        <v/>
      </c>
    </row>
    <row r="38" spans="1:13" s="39" customFormat="1" ht="63" x14ac:dyDescent="0.25">
      <c r="A38" s="41" t="s">
        <v>144</v>
      </c>
      <c r="B38" s="41" t="s">
        <v>228</v>
      </c>
      <c r="C38" s="108" t="s">
        <v>145</v>
      </c>
      <c r="D38" s="109">
        <v>0.01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41">
        <v>0</v>
      </c>
      <c r="L38" s="41">
        <v>0</v>
      </c>
      <c r="M38" s="58" t="str">
        <f t="shared" si="3"/>
        <v/>
      </c>
    </row>
    <row r="39" spans="1:13" s="39" customFormat="1" ht="78.75" x14ac:dyDescent="0.25">
      <c r="A39" s="41" t="s">
        <v>194</v>
      </c>
      <c r="B39" s="41" t="s">
        <v>263</v>
      </c>
      <c r="C39" s="41" t="s">
        <v>264</v>
      </c>
      <c r="D39" s="41">
        <v>0</v>
      </c>
      <c r="E39" s="41">
        <v>1.1000000000000001</v>
      </c>
      <c r="F39" s="41">
        <v>1.1000000000000001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58" t="str">
        <f t="shared" si="3"/>
        <v/>
      </c>
    </row>
    <row r="40" spans="1:13" s="39" customFormat="1" x14ac:dyDescent="0.25">
      <c r="A40" s="111" t="s">
        <v>209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</row>
    <row r="41" spans="1:13" s="39" customFormat="1" x14ac:dyDescent="0.25">
      <c r="A41" s="114" t="s">
        <v>147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s="39" customFormat="1" ht="38.25" x14ac:dyDescent="0.25">
      <c r="A42" s="115" t="s">
        <v>148</v>
      </c>
      <c r="B42" s="115" t="s">
        <v>262</v>
      </c>
      <c r="C42" s="108" t="s">
        <v>145</v>
      </c>
      <c r="D42" s="109">
        <v>0</v>
      </c>
      <c r="E42" s="116">
        <v>0</v>
      </c>
      <c r="F42" s="116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58" t="str">
        <f t="shared" ref="M42:M43" si="4">IF(J42="","",IF(J42&lt;I42,"заполнить",""))</f>
        <v/>
      </c>
    </row>
    <row r="43" spans="1:13" s="39" customFormat="1" ht="38.25" x14ac:dyDescent="0.25">
      <c r="A43" s="115" t="s">
        <v>149</v>
      </c>
      <c r="B43" s="117" t="s">
        <v>256</v>
      </c>
      <c r="C43" s="110" t="s">
        <v>152</v>
      </c>
      <c r="D43" s="109">
        <v>0</v>
      </c>
      <c r="E43" s="116">
        <v>4</v>
      </c>
      <c r="F43" s="116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58" t="str">
        <f t="shared" si="4"/>
        <v/>
      </c>
    </row>
    <row r="44" spans="1:13" s="39" customFormat="1" ht="63" x14ac:dyDescent="0.25">
      <c r="A44" s="117" t="s">
        <v>150</v>
      </c>
      <c r="B44" s="117" t="s">
        <v>151</v>
      </c>
      <c r="C44" s="110" t="s">
        <v>152</v>
      </c>
      <c r="D44" s="109">
        <v>0.01</v>
      </c>
      <c r="E44" s="116">
        <v>1</v>
      </c>
      <c r="F44" s="116">
        <v>0</v>
      </c>
      <c r="G44" s="110">
        <v>1</v>
      </c>
      <c r="H44" s="110">
        <v>0</v>
      </c>
      <c r="I44" s="110">
        <v>1</v>
      </c>
      <c r="J44" s="110">
        <v>0</v>
      </c>
      <c r="K44" s="110">
        <v>0</v>
      </c>
      <c r="L44" s="110">
        <v>0</v>
      </c>
      <c r="M44" s="118" t="s">
        <v>257</v>
      </c>
    </row>
    <row r="45" spans="1:13" s="39" customFormat="1" x14ac:dyDescent="0.25">
      <c r="A45" s="111" t="s">
        <v>210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3"/>
    </row>
    <row r="46" spans="1:13" s="39" customFormat="1" ht="28.5" customHeight="1" x14ac:dyDescent="0.25">
      <c r="A46" s="119" t="s">
        <v>127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1"/>
    </row>
    <row r="47" spans="1:13" s="39" customFormat="1" ht="110.25" x14ac:dyDescent="0.25">
      <c r="A47" s="115" t="s">
        <v>153</v>
      </c>
      <c r="B47" s="122" t="s">
        <v>255</v>
      </c>
      <c r="C47" s="122" t="s">
        <v>154</v>
      </c>
      <c r="D47" s="123">
        <v>0.2</v>
      </c>
      <c r="E47" s="116">
        <v>3</v>
      </c>
      <c r="F47" s="116">
        <v>0</v>
      </c>
      <c r="G47" s="41">
        <v>2</v>
      </c>
      <c r="H47" s="41">
        <v>1</v>
      </c>
      <c r="I47" s="41">
        <v>2</v>
      </c>
      <c r="J47" s="41">
        <v>1</v>
      </c>
      <c r="K47" s="41">
        <v>1</v>
      </c>
      <c r="L47" s="41">
        <v>1</v>
      </c>
      <c r="M47" s="58" t="s">
        <v>259</v>
      </c>
    </row>
    <row r="48" spans="1:13" s="39" customFormat="1" ht="51" x14ac:dyDescent="0.25">
      <c r="A48" s="115" t="s">
        <v>155</v>
      </c>
      <c r="B48" s="115" t="s">
        <v>156</v>
      </c>
      <c r="C48" s="122" t="s">
        <v>157</v>
      </c>
      <c r="D48" s="123">
        <v>0.05</v>
      </c>
      <c r="E48" s="116">
        <v>3</v>
      </c>
      <c r="F48" s="116">
        <v>1</v>
      </c>
      <c r="G48" s="41">
        <v>2</v>
      </c>
      <c r="H48" s="41">
        <v>0</v>
      </c>
      <c r="I48" s="41">
        <v>2</v>
      </c>
      <c r="J48" s="41">
        <v>1</v>
      </c>
      <c r="K48" s="41">
        <v>2</v>
      </c>
      <c r="L48" s="41">
        <v>2</v>
      </c>
      <c r="M48" s="106" t="s">
        <v>258</v>
      </c>
    </row>
    <row r="49" spans="1:13" s="39" customFormat="1" x14ac:dyDescent="0.25">
      <c r="A49" s="111" t="s">
        <v>211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</row>
    <row r="50" spans="1:13" s="39" customFormat="1" x14ac:dyDescent="0.25">
      <c r="A50" s="119" t="s">
        <v>158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1"/>
    </row>
    <row r="51" spans="1:13" s="39" customFormat="1" ht="25.5" x14ac:dyDescent="0.25">
      <c r="A51" s="115" t="s">
        <v>159</v>
      </c>
      <c r="B51" s="117" t="s">
        <v>250</v>
      </c>
      <c r="C51" s="108" t="s">
        <v>160</v>
      </c>
      <c r="D51" s="123">
        <v>0.02</v>
      </c>
      <c r="E51" s="116">
        <v>2</v>
      </c>
      <c r="F51" s="116">
        <v>0</v>
      </c>
      <c r="G51" s="41">
        <v>1</v>
      </c>
      <c r="H51" s="41">
        <v>1</v>
      </c>
      <c r="I51" s="116">
        <v>1</v>
      </c>
      <c r="J51" s="116">
        <v>1</v>
      </c>
      <c r="K51" s="58">
        <v>2</v>
      </c>
      <c r="L51" s="58">
        <v>2</v>
      </c>
      <c r="M51" s="58" t="str">
        <f>IF(J51="","",IF(J51&lt;I51,"заполнить",""))</f>
        <v/>
      </c>
    </row>
    <row r="52" spans="1:13" s="39" customFormat="1" x14ac:dyDescent="0.25">
      <c r="A52" s="111" t="s">
        <v>212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3"/>
    </row>
    <row r="53" spans="1:13" s="39" customFormat="1" x14ac:dyDescent="0.25">
      <c r="A53" s="119" t="s">
        <v>161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1"/>
    </row>
    <row r="54" spans="1:13" s="39" customFormat="1" ht="56.25" customHeight="1" x14ac:dyDescent="0.25">
      <c r="A54" s="115" t="s">
        <v>162</v>
      </c>
      <c r="B54" s="115" t="s">
        <v>251</v>
      </c>
      <c r="C54" s="108" t="s">
        <v>254</v>
      </c>
      <c r="D54" s="123">
        <v>0</v>
      </c>
      <c r="E54" s="116">
        <v>0</v>
      </c>
      <c r="F54" s="116">
        <v>0</v>
      </c>
      <c r="G54" s="41">
        <v>8</v>
      </c>
      <c r="H54" s="41">
        <v>0</v>
      </c>
      <c r="I54" s="41">
        <v>8</v>
      </c>
      <c r="J54" s="41">
        <v>8</v>
      </c>
      <c r="K54" s="41">
        <v>4</v>
      </c>
      <c r="L54" s="41">
        <v>1</v>
      </c>
      <c r="M54" s="58" t="str">
        <f t="shared" ref="M54:M57" si="5">IF(J54="","",IF(J54&lt;I54,"заполнить",""))</f>
        <v/>
      </c>
    </row>
    <row r="55" spans="1:13" s="39" customFormat="1" ht="25.5" x14ac:dyDescent="0.25">
      <c r="A55" s="115" t="s">
        <v>163</v>
      </c>
      <c r="B55" s="117" t="s">
        <v>164</v>
      </c>
      <c r="C55" s="108" t="s">
        <v>165</v>
      </c>
      <c r="D55" s="123">
        <v>0.02</v>
      </c>
      <c r="E55" s="116">
        <v>2</v>
      </c>
      <c r="F55" s="116">
        <v>2</v>
      </c>
      <c r="G55" s="41">
        <v>2</v>
      </c>
      <c r="H55" s="41">
        <v>1</v>
      </c>
      <c r="I55" s="41">
        <v>2</v>
      </c>
      <c r="J55" s="41">
        <v>2</v>
      </c>
      <c r="K55" s="41">
        <v>2</v>
      </c>
      <c r="L55" s="41">
        <v>2</v>
      </c>
      <c r="M55" s="58" t="str">
        <f t="shared" si="5"/>
        <v/>
      </c>
    </row>
    <row r="56" spans="1:13" s="39" customFormat="1" x14ac:dyDescent="0.25">
      <c r="A56" s="115" t="s">
        <v>166</v>
      </c>
      <c r="B56" s="115" t="s">
        <v>167</v>
      </c>
      <c r="C56" s="108" t="s">
        <v>168</v>
      </c>
      <c r="D56" s="123">
        <v>0</v>
      </c>
      <c r="E56" s="116">
        <v>0</v>
      </c>
      <c r="F56" s="116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</v>
      </c>
      <c r="M56" s="58" t="str">
        <f t="shared" si="5"/>
        <v/>
      </c>
    </row>
    <row r="57" spans="1:13" s="39" customFormat="1" ht="25.5" customHeight="1" x14ac:dyDescent="0.25">
      <c r="A57" s="115" t="s">
        <v>169</v>
      </c>
      <c r="B57" s="115" t="s">
        <v>170</v>
      </c>
      <c r="C57" s="108" t="s">
        <v>165</v>
      </c>
      <c r="D57" s="123">
        <v>0.02</v>
      </c>
      <c r="E57" s="116">
        <v>12</v>
      </c>
      <c r="F57" s="116">
        <v>12</v>
      </c>
      <c r="G57" s="41">
        <v>2</v>
      </c>
      <c r="H57" s="41">
        <v>0</v>
      </c>
      <c r="I57" s="41">
        <v>2</v>
      </c>
      <c r="J57" s="41">
        <v>2</v>
      </c>
      <c r="K57" s="41">
        <v>0</v>
      </c>
      <c r="L57" s="41">
        <v>0</v>
      </c>
      <c r="M57" s="58" t="str">
        <f t="shared" si="5"/>
        <v/>
      </c>
    </row>
    <row r="58" spans="1:13" s="39" customFormat="1" x14ac:dyDescent="0.25">
      <c r="A58" s="111" t="s">
        <v>213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3"/>
    </row>
    <row r="59" spans="1:13" s="39" customFormat="1" ht="15.75" customHeight="1" x14ac:dyDescent="0.25">
      <c r="A59" s="119" t="s">
        <v>221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1"/>
    </row>
    <row r="60" spans="1:13" s="39" customFormat="1" ht="126" x14ac:dyDescent="0.25">
      <c r="A60" s="108">
        <v>6</v>
      </c>
      <c r="B60" s="115" t="s">
        <v>252</v>
      </c>
      <c r="C60" s="108" t="s">
        <v>243</v>
      </c>
      <c r="D60" s="123">
        <v>0.03</v>
      </c>
      <c r="E60" s="116">
        <v>180</v>
      </c>
      <c r="F60" s="116">
        <v>180</v>
      </c>
      <c r="G60" s="41">
        <v>150</v>
      </c>
      <c r="H60" s="41">
        <v>106</v>
      </c>
      <c r="I60" s="41">
        <v>150</v>
      </c>
      <c r="J60" s="41">
        <v>122</v>
      </c>
      <c r="K60" s="41">
        <v>150</v>
      </c>
      <c r="L60" s="41">
        <v>150</v>
      </c>
      <c r="M60" s="58" t="s">
        <v>225</v>
      </c>
    </row>
    <row r="61" spans="1:13" s="39" customFormat="1" x14ac:dyDescent="0.25">
      <c r="A61" s="111" t="s">
        <v>214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3"/>
    </row>
    <row r="62" spans="1:13" s="39" customFormat="1" ht="15.75" customHeight="1" x14ac:dyDescent="0.25">
      <c r="A62" s="119" t="s">
        <v>222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1"/>
    </row>
    <row r="63" spans="1:13" s="39" customFormat="1" ht="63" x14ac:dyDescent="0.25">
      <c r="A63" s="108">
        <v>7</v>
      </c>
      <c r="B63" s="124" t="s">
        <v>244</v>
      </c>
      <c r="C63" s="108" t="s">
        <v>253</v>
      </c>
      <c r="D63" s="123">
        <v>0.02</v>
      </c>
      <c r="E63" s="116">
        <v>20</v>
      </c>
      <c r="F63" s="116">
        <v>18</v>
      </c>
      <c r="G63" s="41">
        <v>3</v>
      </c>
      <c r="H63" s="41">
        <v>1</v>
      </c>
      <c r="I63" s="41">
        <v>3</v>
      </c>
      <c r="J63" s="41">
        <v>1</v>
      </c>
      <c r="K63" s="41">
        <v>3</v>
      </c>
      <c r="L63" s="41">
        <v>3</v>
      </c>
      <c r="M63" s="58" t="s">
        <v>260</v>
      </c>
    </row>
    <row r="64" spans="1:13" s="39" customFormat="1" ht="28.5" customHeight="1" x14ac:dyDescent="0.25">
      <c r="A64" s="111" t="s">
        <v>215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3"/>
    </row>
    <row r="65" spans="1:13" s="39" customFormat="1" ht="15.75" customHeight="1" x14ac:dyDescent="0.25">
      <c r="A65" s="119" t="s">
        <v>223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1"/>
    </row>
    <row r="66" spans="1:13" s="39" customFormat="1" ht="51" x14ac:dyDescent="0.25">
      <c r="A66" s="108">
        <v>8</v>
      </c>
      <c r="B66" s="115" t="s">
        <v>249</v>
      </c>
      <c r="C66" s="108" t="s">
        <v>246</v>
      </c>
      <c r="D66" s="123">
        <v>0.02</v>
      </c>
      <c r="E66" s="116">
        <v>37</v>
      </c>
      <c r="F66" s="116">
        <v>36</v>
      </c>
      <c r="G66" s="41">
        <v>39</v>
      </c>
      <c r="H66" s="41">
        <v>14</v>
      </c>
      <c r="I66" s="41">
        <v>39</v>
      </c>
      <c r="J66" s="41">
        <v>39</v>
      </c>
      <c r="K66" s="41">
        <v>30</v>
      </c>
      <c r="L66" s="41">
        <v>30</v>
      </c>
      <c r="M66" s="58" t="str">
        <f>IF(J66="","",IF(J66&lt;I66,"заполнить",""))</f>
        <v/>
      </c>
    </row>
    <row r="67" spans="1:13" s="39" customFormat="1" x14ac:dyDescent="0.25">
      <c r="A67" s="111" t="s">
        <v>216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3"/>
    </row>
    <row r="68" spans="1:13" s="39" customFormat="1" ht="15.75" customHeight="1" x14ac:dyDescent="0.25">
      <c r="A68" s="119" t="s">
        <v>224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1"/>
    </row>
    <row r="69" spans="1:13" s="39" customFormat="1" x14ac:dyDescent="0.25">
      <c r="A69" s="108">
        <v>9</v>
      </c>
      <c r="B69" s="115" t="s">
        <v>248</v>
      </c>
      <c r="C69" s="108" t="s">
        <v>146</v>
      </c>
      <c r="D69" s="123">
        <v>0.6</v>
      </c>
      <c r="E69" s="116">
        <v>100</v>
      </c>
      <c r="F69" s="116">
        <v>100</v>
      </c>
      <c r="G69" s="41">
        <v>100</v>
      </c>
      <c r="H69" s="41">
        <v>100</v>
      </c>
      <c r="I69" s="41">
        <v>100</v>
      </c>
      <c r="J69" s="41">
        <v>100</v>
      </c>
      <c r="K69" s="41">
        <v>100</v>
      </c>
      <c r="L69" s="41">
        <v>100</v>
      </c>
      <c r="M69" s="58" t="str">
        <f>IF(J69="","",IF(J69&lt;I69,"заполнить",""))</f>
        <v/>
      </c>
    </row>
    <row r="70" spans="1:13" s="39" customFormat="1" ht="13.5" customHeight="1" x14ac:dyDescent="0.2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</row>
    <row r="71" spans="1:13" s="39" customFormat="1" hidden="1" x14ac:dyDescent="0.2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</row>
    <row r="72" spans="1:13" s="39" customFormat="1" ht="66" customHeight="1" x14ac:dyDescent="0.3">
      <c r="A72" s="61" t="s">
        <v>200</v>
      </c>
      <c r="B72" s="61"/>
      <c r="C72" s="61"/>
      <c r="D72" s="61"/>
      <c r="E72" s="61"/>
      <c r="F72" s="61"/>
      <c r="G72" s="61"/>
      <c r="H72" s="61"/>
      <c r="I72" s="61"/>
      <c r="J72" s="61"/>
      <c r="K72" s="62" t="s">
        <v>171</v>
      </c>
      <c r="L72" s="62"/>
      <c r="M72" s="59" t="s">
        <v>119</v>
      </c>
    </row>
    <row r="73" spans="1:13" s="39" customFormat="1" ht="18.75" x14ac:dyDescent="0.25">
      <c r="A73" s="40"/>
    </row>
    <row r="74" spans="1:13" s="39" customFormat="1" ht="18.75" x14ac:dyDescent="0.25">
      <c r="A74" s="40"/>
    </row>
  </sheetData>
  <mergeCells count="38">
    <mergeCell ref="A17:M17"/>
    <mergeCell ref="A24:M24"/>
    <mergeCell ref="A29:M29"/>
    <mergeCell ref="A50:M50"/>
    <mergeCell ref="A62:M62"/>
    <mergeCell ref="A65:M65"/>
    <mergeCell ref="A68:M68"/>
    <mergeCell ref="A34:M34"/>
    <mergeCell ref="A61:M61"/>
    <mergeCell ref="A64:M64"/>
    <mergeCell ref="A67:M67"/>
    <mergeCell ref="A58:M58"/>
    <mergeCell ref="A52:M52"/>
    <mergeCell ref="A59:M59"/>
    <mergeCell ref="K1:M1"/>
    <mergeCell ref="A72:J72"/>
    <mergeCell ref="K72:L72"/>
    <mergeCell ref="K13:L14"/>
    <mergeCell ref="M13:M15"/>
    <mergeCell ref="G14:H14"/>
    <mergeCell ref="I14:J14"/>
    <mergeCell ref="A35:M35"/>
    <mergeCell ref="A40:M40"/>
    <mergeCell ref="A41:M41"/>
    <mergeCell ref="A53:M53"/>
    <mergeCell ref="A45:M45"/>
    <mergeCell ref="A46:M46"/>
    <mergeCell ref="A49:M49"/>
    <mergeCell ref="A9:M9"/>
    <mergeCell ref="A10:M10"/>
    <mergeCell ref="A11:M11"/>
    <mergeCell ref="A12:M12"/>
    <mergeCell ref="A13:A15"/>
    <mergeCell ref="B13:B15"/>
    <mergeCell ref="C13:C15"/>
    <mergeCell ref="D13:D15"/>
    <mergeCell ref="E13:F14"/>
    <mergeCell ref="G13:J13"/>
  </mergeCells>
  <conditionalFormatting sqref="M36:M39">
    <cfRule type="expression" dxfId="25" priority="20">
      <formula>M36="заполнить"</formula>
    </cfRule>
  </conditionalFormatting>
  <conditionalFormatting sqref="M42:M43">
    <cfRule type="expression" dxfId="24" priority="18">
      <formula>M42="заполнить"</formula>
    </cfRule>
  </conditionalFormatting>
  <conditionalFormatting sqref="M47">
    <cfRule type="expression" dxfId="23" priority="17">
      <formula>M47="заполнить"</formula>
    </cfRule>
  </conditionalFormatting>
  <conditionalFormatting sqref="M51">
    <cfRule type="expression" dxfId="22" priority="16">
      <formula>M51="заполнить"</formula>
    </cfRule>
  </conditionalFormatting>
  <conditionalFormatting sqref="M54:M57">
    <cfRule type="expression" dxfId="21" priority="15">
      <formula>M54="заполнить"</formula>
    </cfRule>
  </conditionalFormatting>
  <conditionalFormatting sqref="M63">
    <cfRule type="expression" dxfId="20" priority="14">
      <formula>M63="заполнить"</formula>
    </cfRule>
  </conditionalFormatting>
  <conditionalFormatting sqref="M66">
    <cfRule type="expression" dxfId="19" priority="13">
      <formula>M66="заполнить"</formula>
    </cfRule>
  </conditionalFormatting>
  <conditionalFormatting sqref="M69">
    <cfRule type="expression" dxfId="18" priority="12">
      <formula>M69="заполнить"</formula>
    </cfRule>
  </conditionalFormatting>
  <conditionalFormatting sqref="M18:M20 M23">
    <cfRule type="expression" dxfId="17" priority="11">
      <formula>M18="заполнить"</formula>
    </cfRule>
  </conditionalFormatting>
  <conditionalFormatting sqref="M25:M28">
    <cfRule type="expression" dxfId="16" priority="10">
      <formula>M25="заполнить"</formula>
    </cfRule>
  </conditionalFormatting>
  <conditionalFormatting sqref="M31:M33">
    <cfRule type="expression" dxfId="15" priority="9">
      <formula>M31="заполнить"</formula>
    </cfRule>
  </conditionalFormatting>
  <conditionalFormatting sqref="D18:F19">
    <cfRule type="expression" dxfId="14" priority="8">
      <formula>D18=""</formula>
    </cfRule>
  </conditionalFormatting>
  <conditionalFormatting sqref="D20:F23">
    <cfRule type="expression" dxfId="13" priority="7">
      <formula>D20=""</formula>
    </cfRule>
  </conditionalFormatting>
  <conditionalFormatting sqref="H20:H23">
    <cfRule type="expression" dxfId="12" priority="6">
      <formula>H20=""</formula>
    </cfRule>
  </conditionalFormatting>
  <conditionalFormatting sqref="J20:J23">
    <cfRule type="expression" dxfId="11" priority="5">
      <formula>J20=""</formula>
    </cfRule>
  </conditionalFormatting>
  <conditionalFormatting sqref="H18:H19">
    <cfRule type="expression" dxfId="10" priority="4">
      <formula>H18=""</formula>
    </cfRule>
  </conditionalFormatting>
  <conditionalFormatting sqref="J18:J19">
    <cfRule type="expression" dxfId="9" priority="3">
      <formula>J18=""</formula>
    </cfRule>
  </conditionalFormatting>
  <conditionalFormatting sqref="J25:J28 H25:H28 D25:F28">
    <cfRule type="expression" dxfId="8" priority="2">
      <formula>D25=""</formula>
    </cfRule>
  </conditionalFormatting>
  <conditionalFormatting sqref="J30:J33 H30:H33 D30:F33">
    <cfRule type="expression" dxfId="7" priority="1">
      <formula>D30=""</formula>
    </cfRule>
  </conditionalFormatting>
  <pageMargins left="0.78740157480314965" right="0.78740157480314965" top="1.1811023622047245" bottom="0.47244094488188981" header="0.31496062992125984" footer="0.31496062992125984"/>
  <pageSetup paperSize="9" scale="61" fitToHeight="0" orientation="landscape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15"/>
  <sheetViews>
    <sheetView zoomScale="60" zoomScaleNormal="60" workbookViewId="0">
      <selection activeCell="P22" sqref="P22"/>
    </sheetView>
  </sheetViews>
  <sheetFormatPr defaultRowHeight="15.75" x14ac:dyDescent="0.25"/>
  <cols>
    <col min="1" max="1" width="6.42578125" style="39" customWidth="1"/>
    <col min="2" max="2" width="24.42578125" style="39" customWidth="1"/>
    <col min="3" max="3" width="34.7109375" style="39" customWidth="1"/>
    <col min="4" max="4" width="48.28515625" style="39" customWidth="1"/>
    <col min="5" max="5" width="8.42578125" style="39" customWidth="1"/>
    <col min="6" max="6" width="8" style="39" customWidth="1"/>
    <col min="7" max="7" width="10.28515625" style="39" customWidth="1"/>
    <col min="8" max="8" width="8" style="39" customWidth="1"/>
    <col min="9" max="9" width="15.5703125" style="39" customWidth="1"/>
    <col min="10" max="10" width="15.85546875" style="39" customWidth="1"/>
    <col min="11" max="11" width="16" style="39" customWidth="1"/>
    <col min="12" max="13" width="17" style="39" customWidth="1"/>
    <col min="14" max="14" width="16.140625" style="39" customWidth="1"/>
    <col min="15" max="15" width="15.28515625" style="39" customWidth="1"/>
    <col min="16" max="16" width="15" style="39" customWidth="1"/>
    <col min="17" max="17" width="18.28515625" style="39" customWidth="1"/>
    <col min="18" max="16384" width="9.140625" style="39"/>
  </cols>
  <sheetData>
    <row r="1" spans="1:17" x14ac:dyDescent="0.25">
      <c r="N1" s="63" t="s">
        <v>202</v>
      </c>
      <c r="O1" s="63"/>
    </row>
    <row r="3" spans="1:17" ht="18.75" x14ac:dyDescent="0.25">
      <c r="N3" s="43" t="s">
        <v>76</v>
      </c>
    </row>
    <row r="4" spans="1:17" ht="18.75" x14ac:dyDescent="0.25">
      <c r="N4" s="43" t="s">
        <v>57</v>
      </c>
    </row>
    <row r="5" spans="1:17" ht="18.75" x14ac:dyDescent="0.25">
      <c r="N5" s="43" t="s">
        <v>56</v>
      </c>
    </row>
    <row r="6" spans="1:17" ht="18.75" x14ac:dyDescent="0.25">
      <c r="N6" s="43" t="s">
        <v>55</v>
      </c>
    </row>
    <row r="7" spans="1:17" ht="18.75" x14ac:dyDescent="0.25">
      <c r="N7" s="43" t="s">
        <v>54</v>
      </c>
    </row>
    <row r="8" spans="1:17" ht="18.75" x14ac:dyDescent="0.25">
      <c r="A8" s="40"/>
    </row>
    <row r="9" spans="1:17" ht="18.75" x14ac:dyDescent="0.25">
      <c r="A9" s="64" t="s">
        <v>53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8.75" x14ac:dyDescent="0.25">
      <c r="A10" s="64" t="s">
        <v>75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18.75" x14ac:dyDescent="0.25">
      <c r="A11" s="64" t="s">
        <v>105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ht="22.5" x14ac:dyDescent="0.25">
      <c r="A12" s="85" t="s">
        <v>74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ht="18.75" x14ac:dyDescent="0.25">
      <c r="A13" s="64" t="s">
        <v>73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8.75" x14ac:dyDescent="0.25">
      <c r="A14" s="64" t="s">
        <v>72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8.75" x14ac:dyDescent="0.25">
      <c r="A15" s="40"/>
    </row>
    <row r="16" spans="1:17" x14ac:dyDescent="0.25">
      <c r="A16" s="60" t="s">
        <v>50</v>
      </c>
      <c r="B16" s="60" t="s">
        <v>71</v>
      </c>
      <c r="C16" s="60" t="s">
        <v>70</v>
      </c>
      <c r="D16" s="60" t="s">
        <v>65</v>
      </c>
      <c r="E16" s="60" t="s">
        <v>69</v>
      </c>
      <c r="F16" s="60"/>
      <c r="G16" s="60"/>
      <c r="H16" s="60"/>
      <c r="I16" s="60" t="s">
        <v>68</v>
      </c>
      <c r="J16" s="60"/>
      <c r="K16" s="60"/>
      <c r="L16" s="60"/>
      <c r="M16" s="60"/>
      <c r="N16" s="60"/>
      <c r="O16" s="60"/>
      <c r="P16" s="60"/>
      <c r="Q16" s="60" t="s">
        <v>67</v>
      </c>
    </row>
    <row r="17" spans="1:17" x14ac:dyDescent="0.25">
      <c r="A17" s="60"/>
      <c r="B17" s="60"/>
      <c r="C17" s="60"/>
      <c r="D17" s="60"/>
      <c r="E17" s="60"/>
      <c r="F17" s="60"/>
      <c r="G17" s="60"/>
      <c r="H17" s="60"/>
      <c r="I17" s="60">
        <f>'пр 9 к Пор'!E13</f>
        <v>2016</v>
      </c>
      <c r="J17" s="60"/>
      <c r="K17" s="60">
        <f>'пр 9 к Пор'!G13</f>
        <v>2017</v>
      </c>
      <c r="L17" s="60"/>
      <c r="M17" s="60"/>
      <c r="N17" s="60"/>
      <c r="O17" s="60" t="s">
        <v>66</v>
      </c>
      <c r="P17" s="60"/>
      <c r="Q17" s="60"/>
    </row>
    <row r="18" spans="1:17" x14ac:dyDescent="0.25">
      <c r="A18" s="60"/>
      <c r="B18" s="60"/>
      <c r="C18" s="60"/>
      <c r="D18" s="60"/>
      <c r="E18" s="60" t="s">
        <v>65</v>
      </c>
      <c r="F18" s="60" t="s">
        <v>64</v>
      </c>
      <c r="G18" s="60" t="s">
        <v>63</v>
      </c>
      <c r="H18" s="60" t="s">
        <v>62</v>
      </c>
      <c r="I18" s="60"/>
      <c r="J18" s="60"/>
      <c r="K18" s="60" t="s">
        <v>44</v>
      </c>
      <c r="L18" s="60"/>
      <c r="M18" s="60" t="s">
        <v>43</v>
      </c>
      <c r="N18" s="60"/>
      <c r="O18" s="60"/>
      <c r="P18" s="60"/>
      <c r="Q18" s="60"/>
    </row>
    <row r="19" spans="1:17" x14ac:dyDescent="0.25">
      <c r="A19" s="60"/>
      <c r="B19" s="60"/>
      <c r="C19" s="60"/>
      <c r="D19" s="60"/>
      <c r="E19" s="60"/>
      <c r="F19" s="60"/>
      <c r="G19" s="60"/>
      <c r="H19" s="60"/>
      <c r="I19" s="58" t="s">
        <v>11</v>
      </c>
      <c r="J19" s="58" t="s">
        <v>12</v>
      </c>
      <c r="K19" s="58" t="s">
        <v>11</v>
      </c>
      <c r="L19" s="58" t="s">
        <v>12</v>
      </c>
      <c r="M19" s="58" t="s">
        <v>11</v>
      </c>
      <c r="N19" s="58" t="s">
        <v>12</v>
      </c>
      <c r="O19" s="58">
        <f>'пр 9 к Пор'!K15</f>
        <v>2018</v>
      </c>
      <c r="P19" s="58">
        <f>'пр 9 к Пор'!L15</f>
        <v>2019</v>
      </c>
      <c r="Q19" s="60"/>
    </row>
    <row r="20" spans="1:17" x14ac:dyDescent="0.25">
      <c r="A20" s="58">
        <v>1</v>
      </c>
      <c r="B20" s="58">
        <v>2</v>
      </c>
      <c r="C20" s="58">
        <v>3</v>
      </c>
      <c r="D20" s="58">
        <v>4</v>
      </c>
      <c r="E20" s="58">
        <v>5</v>
      </c>
      <c r="F20" s="58">
        <v>6</v>
      </c>
      <c r="G20" s="58">
        <v>7</v>
      </c>
      <c r="H20" s="58">
        <v>8</v>
      </c>
      <c r="I20" s="58">
        <v>9</v>
      </c>
      <c r="J20" s="58">
        <v>10</v>
      </c>
      <c r="K20" s="58">
        <v>11</v>
      </c>
      <c r="L20" s="58">
        <v>12</v>
      </c>
      <c r="M20" s="58">
        <v>13</v>
      </c>
      <c r="N20" s="58">
        <v>14</v>
      </c>
      <c r="O20" s="58">
        <v>15</v>
      </c>
      <c r="P20" s="58">
        <v>16</v>
      </c>
      <c r="Q20" s="58">
        <v>17</v>
      </c>
    </row>
    <row r="21" spans="1:17" x14ac:dyDescent="0.25">
      <c r="A21" s="99">
        <v>1</v>
      </c>
      <c r="B21" s="98" t="s">
        <v>61</v>
      </c>
      <c r="C21" s="88" t="s">
        <v>106</v>
      </c>
      <c r="D21" s="89" t="s">
        <v>60</v>
      </c>
      <c r="E21" s="89"/>
      <c r="F21" s="89"/>
      <c r="G21" s="89"/>
      <c r="H21" s="89"/>
      <c r="I21" s="90">
        <f t="shared" ref="I21:P21" si="0">SUM(I23:I29)</f>
        <v>19551.064999999999</v>
      </c>
      <c r="J21" s="90">
        <f t="shared" si="0"/>
        <v>16339.627</v>
      </c>
      <c r="K21" s="90">
        <f t="shared" si="0"/>
        <v>19836.223000000002</v>
      </c>
      <c r="L21" s="90">
        <f t="shared" si="0"/>
        <v>1420.0249999999999</v>
      </c>
      <c r="M21" s="90">
        <f t="shared" si="0"/>
        <v>22291.62</v>
      </c>
      <c r="N21" s="90">
        <f t="shared" si="0"/>
        <v>21278.848000000002</v>
      </c>
      <c r="O21" s="90">
        <f t="shared" si="0"/>
        <v>13920.25</v>
      </c>
      <c r="P21" s="90">
        <f t="shared" si="0"/>
        <v>13920.25</v>
      </c>
      <c r="Q21" s="41"/>
    </row>
    <row r="22" spans="1:17" x14ac:dyDescent="0.25">
      <c r="A22" s="99"/>
      <c r="B22" s="98"/>
      <c r="C22" s="88"/>
      <c r="D22" s="41" t="s">
        <v>59</v>
      </c>
      <c r="E22" s="41"/>
      <c r="F22" s="41"/>
      <c r="G22" s="41"/>
      <c r="H22" s="41"/>
      <c r="I22" s="47"/>
      <c r="J22" s="47"/>
      <c r="K22" s="47"/>
      <c r="L22" s="47"/>
      <c r="M22" s="47"/>
      <c r="N22" s="47"/>
      <c r="O22" s="47"/>
      <c r="P22" s="47"/>
      <c r="Q22" s="41"/>
    </row>
    <row r="23" spans="1:17" ht="31.5" x14ac:dyDescent="0.25">
      <c r="A23" s="99"/>
      <c r="B23" s="98"/>
      <c r="C23" s="88"/>
      <c r="D23" s="41" t="s">
        <v>87</v>
      </c>
      <c r="E23" s="58" t="s">
        <v>94</v>
      </c>
      <c r="F23" s="41"/>
      <c r="G23" s="41"/>
      <c r="H23" s="41"/>
      <c r="I23" s="47">
        <f>SUMIF($D$30:$D$110,$D23,I$30:I$110)</f>
        <v>0</v>
      </c>
      <c r="J23" s="47">
        <f t="shared" ref="J23:P27" si="1">SUMIF($D$30:$D$110,$D23,J$30:J$110)</f>
        <v>0</v>
      </c>
      <c r="K23" s="47">
        <f t="shared" si="1"/>
        <v>0</v>
      </c>
      <c r="L23" s="47">
        <f t="shared" si="1"/>
        <v>0</v>
      </c>
      <c r="M23" s="47">
        <f t="shared" si="1"/>
        <v>0</v>
      </c>
      <c r="N23" s="47">
        <f t="shared" si="1"/>
        <v>0</v>
      </c>
      <c r="O23" s="47">
        <f t="shared" si="1"/>
        <v>0</v>
      </c>
      <c r="P23" s="47">
        <f t="shared" si="1"/>
        <v>0</v>
      </c>
      <c r="Q23" s="41"/>
    </row>
    <row r="24" spans="1:17" x14ac:dyDescent="0.25">
      <c r="A24" s="99"/>
      <c r="B24" s="98"/>
      <c r="C24" s="88"/>
      <c r="D24" s="41" t="s">
        <v>88</v>
      </c>
      <c r="E24" s="58" t="s">
        <v>95</v>
      </c>
      <c r="F24" s="41"/>
      <c r="G24" s="41"/>
      <c r="H24" s="41"/>
      <c r="I24" s="47">
        <v>19296.965</v>
      </c>
      <c r="J24" s="47">
        <v>16304.627</v>
      </c>
      <c r="K24" s="47">
        <v>19686.223000000002</v>
      </c>
      <c r="L24" s="47">
        <f t="shared" ref="I24:P29" si="2">SUMIF($D$30:$D$110,$D24,L$30:L$110)</f>
        <v>1420.0249999999999</v>
      </c>
      <c r="M24" s="47">
        <v>22141.62</v>
      </c>
      <c r="N24" s="47">
        <v>21246.955000000002</v>
      </c>
      <c r="O24" s="47">
        <f t="shared" si="1"/>
        <v>13770.25</v>
      </c>
      <c r="P24" s="47">
        <f t="shared" si="1"/>
        <v>13770.25</v>
      </c>
      <c r="Q24" s="41"/>
    </row>
    <row r="25" spans="1:17" ht="31.5" x14ac:dyDescent="0.25">
      <c r="A25" s="99"/>
      <c r="B25" s="98"/>
      <c r="C25" s="88"/>
      <c r="D25" s="41" t="s">
        <v>89</v>
      </c>
      <c r="E25" s="58" t="s">
        <v>96</v>
      </c>
      <c r="F25" s="41"/>
      <c r="G25" s="41"/>
      <c r="H25" s="41"/>
      <c r="I25" s="47">
        <f t="shared" si="2"/>
        <v>0</v>
      </c>
      <c r="J25" s="47">
        <f t="shared" si="2"/>
        <v>0</v>
      </c>
      <c r="K25" s="47">
        <f t="shared" si="2"/>
        <v>0</v>
      </c>
      <c r="L25" s="47">
        <f t="shared" si="2"/>
        <v>0</v>
      </c>
      <c r="M25" s="47">
        <f t="shared" si="2"/>
        <v>0</v>
      </c>
      <c r="N25" s="47">
        <f t="shared" si="2"/>
        <v>0</v>
      </c>
      <c r="O25" s="47">
        <f t="shared" si="1"/>
        <v>0</v>
      </c>
      <c r="P25" s="47">
        <f t="shared" si="1"/>
        <v>0</v>
      </c>
      <c r="Q25" s="41"/>
    </row>
    <row r="26" spans="1:17" ht="31.5" x14ac:dyDescent="0.25">
      <c r="A26" s="99"/>
      <c r="B26" s="98"/>
      <c r="C26" s="88"/>
      <c r="D26" s="41" t="s">
        <v>90</v>
      </c>
      <c r="E26" s="58" t="s">
        <v>97</v>
      </c>
      <c r="F26" s="41"/>
      <c r="G26" s="41"/>
      <c r="H26" s="41"/>
      <c r="I26" s="47">
        <v>254.1</v>
      </c>
      <c r="J26" s="47">
        <v>35</v>
      </c>
      <c r="K26" s="47">
        <v>150</v>
      </c>
      <c r="L26" s="47">
        <f t="shared" si="2"/>
        <v>0</v>
      </c>
      <c r="M26" s="47">
        <v>150</v>
      </c>
      <c r="N26" s="47">
        <v>31.893000000000001</v>
      </c>
      <c r="O26" s="47">
        <f t="shared" si="1"/>
        <v>150</v>
      </c>
      <c r="P26" s="47">
        <f t="shared" si="1"/>
        <v>150</v>
      </c>
      <c r="Q26" s="41"/>
    </row>
    <row r="27" spans="1:17" ht="36" customHeight="1" x14ac:dyDescent="0.25">
      <c r="A27" s="99"/>
      <c r="B27" s="98"/>
      <c r="C27" s="88"/>
      <c r="D27" s="41" t="s">
        <v>91</v>
      </c>
      <c r="E27" s="58" t="s">
        <v>98</v>
      </c>
      <c r="F27" s="41"/>
      <c r="G27" s="41"/>
      <c r="H27" s="41"/>
      <c r="I27" s="47">
        <f t="shared" si="2"/>
        <v>0</v>
      </c>
      <c r="J27" s="47">
        <f t="shared" si="2"/>
        <v>0</v>
      </c>
      <c r="K27" s="47">
        <f t="shared" si="2"/>
        <v>0</v>
      </c>
      <c r="L27" s="47">
        <f t="shared" si="2"/>
        <v>0</v>
      </c>
      <c r="M27" s="47">
        <f t="shared" si="2"/>
        <v>0</v>
      </c>
      <c r="N27" s="47">
        <f t="shared" si="2"/>
        <v>0</v>
      </c>
      <c r="O27" s="47">
        <f t="shared" si="1"/>
        <v>0</v>
      </c>
      <c r="P27" s="47">
        <f t="shared" si="1"/>
        <v>0</v>
      </c>
      <c r="Q27" s="41"/>
    </row>
    <row r="28" spans="1:17" ht="31.5" x14ac:dyDescent="0.25">
      <c r="A28" s="99"/>
      <c r="B28" s="98"/>
      <c r="C28" s="88"/>
      <c r="D28" s="41" t="s">
        <v>92</v>
      </c>
      <c r="E28" s="58" t="s">
        <v>99</v>
      </c>
      <c r="F28" s="41"/>
      <c r="G28" s="41"/>
      <c r="H28" s="41"/>
      <c r="I28" s="47">
        <f t="shared" si="2"/>
        <v>0</v>
      </c>
      <c r="J28" s="47">
        <f t="shared" si="2"/>
        <v>0</v>
      </c>
      <c r="K28" s="47">
        <f t="shared" si="2"/>
        <v>0</v>
      </c>
      <c r="L28" s="47">
        <f t="shared" si="2"/>
        <v>0</v>
      </c>
      <c r="M28" s="47">
        <f t="shared" si="2"/>
        <v>0</v>
      </c>
      <c r="N28" s="47">
        <f t="shared" si="2"/>
        <v>0</v>
      </c>
      <c r="O28" s="47">
        <f t="shared" si="2"/>
        <v>0</v>
      </c>
      <c r="P28" s="47">
        <f t="shared" si="2"/>
        <v>0</v>
      </c>
      <c r="Q28" s="41"/>
    </row>
    <row r="29" spans="1:17" ht="31.5" x14ac:dyDescent="0.25">
      <c r="A29" s="99"/>
      <c r="B29" s="98"/>
      <c r="C29" s="88"/>
      <c r="D29" s="41" t="s">
        <v>93</v>
      </c>
      <c r="E29" s="58" t="s">
        <v>100</v>
      </c>
      <c r="F29" s="41"/>
      <c r="G29" s="41"/>
      <c r="H29" s="41"/>
      <c r="I29" s="47">
        <f t="shared" si="2"/>
        <v>0</v>
      </c>
      <c r="J29" s="47">
        <f t="shared" si="2"/>
        <v>0</v>
      </c>
      <c r="K29" s="47">
        <f t="shared" si="2"/>
        <v>0</v>
      </c>
      <c r="L29" s="47">
        <f t="shared" si="2"/>
        <v>0</v>
      </c>
      <c r="M29" s="47">
        <f t="shared" si="2"/>
        <v>0</v>
      </c>
      <c r="N29" s="47">
        <f t="shared" si="2"/>
        <v>0</v>
      </c>
      <c r="O29" s="47">
        <f t="shared" si="2"/>
        <v>0</v>
      </c>
      <c r="P29" s="47">
        <f t="shared" si="2"/>
        <v>0</v>
      </c>
      <c r="Q29" s="41"/>
    </row>
    <row r="30" spans="1:17" x14ac:dyDescent="0.25">
      <c r="A30" s="99">
        <v>2</v>
      </c>
      <c r="B30" s="98" t="s">
        <v>8</v>
      </c>
      <c r="C30" s="88" t="s">
        <v>178</v>
      </c>
      <c r="D30" s="100" t="s">
        <v>60</v>
      </c>
      <c r="E30" s="100"/>
      <c r="F30" s="100"/>
      <c r="G30" s="100"/>
      <c r="H30" s="100"/>
      <c r="I30" s="101">
        <v>0</v>
      </c>
      <c r="J30" s="101">
        <v>0</v>
      </c>
      <c r="K30" s="101">
        <f t="shared" ref="K30:P30" si="3">SUM(K32:K38)</f>
        <v>0</v>
      </c>
      <c r="L30" s="101">
        <f t="shared" si="3"/>
        <v>0</v>
      </c>
      <c r="M30" s="101">
        <f t="shared" si="3"/>
        <v>2870.91</v>
      </c>
      <c r="N30" s="101">
        <f t="shared" si="3"/>
        <v>2753.25</v>
      </c>
      <c r="O30" s="101">
        <f t="shared" si="3"/>
        <v>0</v>
      </c>
      <c r="P30" s="101">
        <f t="shared" si="3"/>
        <v>0</v>
      </c>
      <c r="Q30" s="46"/>
    </row>
    <row r="31" spans="1:17" x14ac:dyDescent="0.25">
      <c r="A31" s="99"/>
      <c r="B31" s="98"/>
      <c r="C31" s="98"/>
      <c r="D31" s="41" t="s">
        <v>59</v>
      </c>
      <c r="E31" s="41"/>
      <c r="F31" s="41"/>
      <c r="G31" s="41"/>
      <c r="H31" s="41"/>
      <c r="I31" s="47"/>
      <c r="J31" s="47"/>
      <c r="K31" s="47"/>
      <c r="L31" s="47"/>
      <c r="M31" s="47"/>
      <c r="N31" s="47"/>
      <c r="O31" s="47"/>
      <c r="P31" s="47"/>
      <c r="Q31" s="41"/>
    </row>
    <row r="32" spans="1:17" ht="31.5" x14ac:dyDescent="0.25">
      <c r="A32" s="99"/>
      <c r="B32" s="98"/>
      <c r="C32" s="98"/>
      <c r="D32" s="41" t="s">
        <v>87</v>
      </c>
      <c r="E32" s="58" t="s">
        <v>94</v>
      </c>
      <c r="F32" s="41"/>
      <c r="G32" s="41"/>
      <c r="H32" s="41"/>
      <c r="I32" s="47"/>
      <c r="J32" s="47"/>
      <c r="K32" s="47"/>
      <c r="L32" s="47"/>
      <c r="M32" s="47"/>
      <c r="N32" s="47"/>
      <c r="O32" s="47"/>
      <c r="P32" s="47"/>
      <c r="Q32" s="41"/>
    </row>
    <row r="33" spans="1:17" x14ac:dyDescent="0.25">
      <c r="A33" s="99"/>
      <c r="B33" s="98"/>
      <c r="C33" s="98"/>
      <c r="D33" s="41" t="s">
        <v>88</v>
      </c>
      <c r="E33" s="58" t="s">
        <v>95</v>
      </c>
      <c r="F33" s="41">
        <v>501</v>
      </c>
      <c r="G33" s="41">
        <v>1018173</v>
      </c>
      <c r="H33" s="41">
        <v>244</v>
      </c>
      <c r="I33" s="47"/>
      <c r="J33" s="47"/>
      <c r="K33" s="47"/>
      <c r="L33" s="47"/>
      <c r="M33" s="47">
        <v>2870.91</v>
      </c>
      <c r="N33" s="47">
        <v>2753.25</v>
      </c>
      <c r="O33" s="47"/>
      <c r="P33" s="47"/>
      <c r="Q33" s="41"/>
    </row>
    <row r="34" spans="1:17" ht="31.5" x14ac:dyDescent="0.25">
      <c r="A34" s="99"/>
      <c r="B34" s="98"/>
      <c r="C34" s="98"/>
      <c r="D34" s="41" t="s">
        <v>89</v>
      </c>
      <c r="E34" s="58" t="s">
        <v>96</v>
      </c>
      <c r="F34" s="41"/>
      <c r="G34" s="41"/>
      <c r="H34" s="41"/>
      <c r="I34" s="47"/>
      <c r="J34" s="47"/>
      <c r="K34" s="47"/>
      <c r="L34" s="47"/>
      <c r="M34" s="47"/>
      <c r="N34" s="47"/>
      <c r="O34" s="47"/>
      <c r="P34" s="47"/>
      <c r="Q34" s="41"/>
    </row>
    <row r="35" spans="1:17" ht="31.5" x14ac:dyDescent="0.25">
      <c r="A35" s="99"/>
      <c r="B35" s="98"/>
      <c r="C35" s="98"/>
      <c r="D35" s="41" t="s">
        <v>90</v>
      </c>
      <c r="E35" s="58" t="s">
        <v>97</v>
      </c>
      <c r="F35" s="41"/>
      <c r="G35" s="41"/>
      <c r="H35" s="41"/>
      <c r="I35" s="47"/>
      <c r="J35" s="47"/>
      <c r="K35" s="47"/>
      <c r="L35" s="47"/>
      <c r="M35" s="47"/>
      <c r="N35" s="47"/>
      <c r="O35" s="47"/>
      <c r="P35" s="47"/>
      <c r="Q35" s="41"/>
    </row>
    <row r="36" spans="1:17" ht="34.5" customHeight="1" x14ac:dyDescent="0.25">
      <c r="A36" s="99"/>
      <c r="B36" s="98"/>
      <c r="C36" s="98"/>
      <c r="D36" s="41" t="s">
        <v>91</v>
      </c>
      <c r="E36" s="58" t="s">
        <v>98</v>
      </c>
      <c r="F36" s="41"/>
      <c r="G36" s="41"/>
      <c r="H36" s="41"/>
      <c r="I36" s="47"/>
      <c r="J36" s="47"/>
      <c r="K36" s="47"/>
      <c r="L36" s="47"/>
      <c r="M36" s="47"/>
      <c r="N36" s="47"/>
      <c r="O36" s="47"/>
      <c r="P36" s="47"/>
      <c r="Q36" s="41"/>
    </row>
    <row r="37" spans="1:17" ht="31.5" x14ac:dyDescent="0.25">
      <c r="A37" s="99"/>
      <c r="B37" s="98"/>
      <c r="C37" s="98"/>
      <c r="D37" s="41" t="s">
        <v>92</v>
      </c>
      <c r="E37" s="58" t="s">
        <v>99</v>
      </c>
      <c r="F37" s="41"/>
      <c r="G37" s="41"/>
      <c r="H37" s="41"/>
      <c r="I37" s="47"/>
      <c r="J37" s="47"/>
      <c r="K37" s="47"/>
      <c r="L37" s="47"/>
      <c r="M37" s="47"/>
      <c r="N37" s="47"/>
      <c r="O37" s="47"/>
      <c r="P37" s="47"/>
      <c r="Q37" s="41"/>
    </row>
    <row r="38" spans="1:17" ht="31.5" x14ac:dyDescent="0.25">
      <c r="A38" s="99"/>
      <c r="B38" s="98"/>
      <c r="C38" s="98"/>
      <c r="D38" s="41" t="s">
        <v>93</v>
      </c>
      <c r="E38" s="58" t="s">
        <v>100</v>
      </c>
      <c r="F38" s="41">
        <v>501</v>
      </c>
      <c r="G38" s="41">
        <v>1018174</v>
      </c>
      <c r="H38" s="41">
        <v>244</v>
      </c>
      <c r="I38" s="47"/>
      <c r="J38" s="47"/>
      <c r="K38" s="47"/>
      <c r="L38" s="47"/>
      <c r="M38" s="47"/>
      <c r="N38" s="47"/>
      <c r="O38" s="47"/>
      <c r="P38" s="47"/>
      <c r="Q38" s="41"/>
    </row>
    <row r="39" spans="1:17" x14ac:dyDescent="0.25">
      <c r="A39" s="99">
        <v>3</v>
      </c>
      <c r="B39" s="98" t="s">
        <v>101</v>
      </c>
      <c r="C39" s="88" t="s">
        <v>179</v>
      </c>
      <c r="D39" s="100" t="s">
        <v>60</v>
      </c>
      <c r="E39" s="100"/>
      <c r="F39" s="100"/>
      <c r="G39" s="100"/>
      <c r="H39" s="100"/>
      <c r="I39" s="101">
        <f t="shared" ref="I39:L39" si="4">SUM(I41:I47)</f>
        <v>50</v>
      </c>
      <c r="J39" s="101">
        <f t="shared" si="4"/>
        <v>0</v>
      </c>
      <c r="K39" s="101">
        <f t="shared" si="4"/>
        <v>10</v>
      </c>
      <c r="L39" s="101">
        <f t="shared" si="4"/>
        <v>0</v>
      </c>
      <c r="M39" s="101"/>
      <c r="N39" s="101">
        <v>0</v>
      </c>
      <c r="O39" s="101">
        <v>0</v>
      </c>
      <c r="P39" s="101">
        <v>0</v>
      </c>
      <c r="Q39" s="46"/>
    </row>
    <row r="40" spans="1:17" x14ac:dyDescent="0.25">
      <c r="A40" s="99"/>
      <c r="B40" s="98"/>
      <c r="C40" s="98"/>
      <c r="D40" s="41" t="s">
        <v>59</v>
      </c>
      <c r="E40" s="41"/>
      <c r="F40" s="41"/>
      <c r="G40" s="41"/>
      <c r="H40" s="41"/>
      <c r="I40" s="47"/>
      <c r="J40" s="47"/>
      <c r="K40" s="47"/>
      <c r="L40" s="47"/>
      <c r="M40" s="47"/>
      <c r="N40" s="47"/>
      <c r="O40" s="47"/>
      <c r="P40" s="47"/>
      <c r="Q40" s="41"/>
    </row>
    <row r="41" spans="1:17" ht="31.5" customHeight="1" x14ac:dyDescent="0.25">
      <c r="A41" s="99"/>
      <c r="B41" s="98"/>
      <c r="C41" s="98"/>
      <c r="D41" s="41" t="s">
        <v>87</v>
      </c>
      <c r="E41" s="58" t="s">
        <v>94</v>
      </c>
      <c r="F41" s="41"/>
      <c r="G41" s="41"/>
      <c r="H41" s="41"/>
      <c r="I41" s="47"/>
      <c r="J41" s="47"/>
      <c r="K41" s="47"/>
      <c r="L41" s="47"/>
      <c r="M41" s="47"/>
      <c r="N41" s="47"/>
      <c r="O41" s="47"/>
      <c r="P41" s="47"/>
      <c r="Q41" s="41"/>
    </row>
    <row r="42" spans="1:17" ht="15.75" customHeight="1" x14ac:dyDescent="0.25">
      <c r="A42" s="99"/>
      <c r="B42" s="98"/>
      <c r="C42" s="98"/>
      <c r="D42" s="41" t="s">
        <v>88</v>
      </c>
      <c r="E42" s="58" t="s">
        <v>95</v>
      </c>
      <c r="F42" s="41"/>
      <c r="G42" s="41"/>
      <c r="H42" s="41"/>
      <c r="I42" s="47">
        <v>50</v>
      </c>
      <c r="J42" s="47"/>
      <c r="K42" s="47">
        <v>10</v>
      </c>
      <c r="L42" s="47"/>
      <c r="M42" s="47"/>
      <c r="N42" s="47"/>
      <c r="O42" s="47"/>
      <c r="P42" s="47"/>
      <c r="Q42" s="41"/>
    </row>
    <row r="43" spans="1:17" ht="31.5" customHeight="1" x14ac:dyDescent="0.25">
      <c r="A43" s="99"/>
      <c r="B43" s="98"/>
      <c r="C43" s="98"/>
      <c r="D43" s="41" t="s">
        <v>89</v>
      </c>
      <c r="E43" s="58" t="s">
        <v>96</v>
      </c>
      <c r="F43" s="41"/>
      <c r="G43" s="41"/>
      <c r="H43" s="41"/>
      <c r="I43" s="47"/>
      <c r="J43" s="47"/>
      <c r="K43" s="47"/>
      <c r="L43" s="47"/>
      <c r="M43" s="47"/>
      <c r="N43" s="47"/>
      <c r="O43" s="47"/>
      <c r="P43" s="47"/>
      <c r="Q43" s="41"/>
    </row>
    <row r="44" spans="1:17" ht="31.5" customHeight="1" x14ac:dyDescent="0.25">
      <c r="A44" s="99"/>
      <c r="B44" s="98"/>
      <c r="C44" s="98"/>
      <c r="D44" s="41" t="s">
        <v>90</v>
      </c>
      <c r="E44" s="58" t="s">
        <v>97</v>
      </c>
      <c r="F44" s="41"/>
      <c r="G44" s="41"/>
      <c r="H44" s="41"/>
      <c r="I44" s="47"/>
      <c r="J44" s="47"/>
      <c r="K44" s="47"/>
      <c r="L44" s="47"/>
      <c r="M44" s="47"/>
      <c r="N44" s="47"/>
      <c r="O44" s="47"/>
      <c r="P44" s="47"/>
      <c r="Q44" s="41"/>
    </row>
    <row r="45" spans="1:17" ht="30.75" customHeight="1" x14ac:dyDescent="0.25">
      <c r="A45" s="99"/>
      <c r="B45" s="98"/>
      <c r="C45" s="98"/>
      <c r="D45" s="41" t="s">
        <v>91</v>
      </c>
      <c r="E45" s="58" t="s">
        <v>98</v>
      </c>
      <c r="F45" s="41"/>
      <c r="G45" s="41"/>
      <c r="H45" s="41"/>
      <c r="I45" s="47"/>
      <c r="J45" s="47"/>
      <c r="K45" s="47"/>
      <c r="L45" s="47"/>
      <c r="M45" s="47"/>
      <c r="N45" s="47"/>
      <c r="O45" s="47"/>
      <c r="P45" s="47"/>
      <c r="Q45" s="41"/>
    </row>
    <row r="46" spans="1:17" ht="31.5" customHeight="1" x14ac:dyDescent="0.25">
      <c r="A46" s="99"/>
      <c r="B46" s="98"/>
      <c r="C46" s="98"/>
      <c r="D46" s="41" t="s">
        <v>92</v>
      </c>
      <c r="E46" s="58" t="s">
        <v>99</v>
      </c>
      <c r="F46" s="41"/>
      <c r="G46" s="41"/>
      <c r="H46" s="41"/>
      <c r="I46" s="47"/>
      <c r="J46" s="47"/>
      <c r="K46" s="47"/>
      <c r="L46" s="47"/>
      <c r="M46" s="47"/>
      <c r="N46" s="47"/>
      <c r="O46" s="47"/>
      <c r="P46" s="47"/>
      <c r="Q46" s="41"/>
    </row>
    <row r="47" spans="1:17" ht="31.5" customHeight="1" x14ac:dyDescent="0.25">
      <c r="A47" s="99"/>
      <c r="B47" s="98"/>
      <c r="C47" s="98"/>
      <c r="D47" s="41" t="s">
        <v>93</v>
      </c>
      <c r="E47" s="58" t="s">
        <v>100</v>
      </c>
      <c r="F47" s="41"/>
      <c r="G47" s="41"/>
      <c r="H47" s="41"/>
      <c r="I47" s="47"/>
      <c r="J47" s="47"/>
      <c r="K47" s="47"/>
      <c r="L47" s="47"/>
      <c r="M47" s="47"/>
      <c r="N47" s="47"/>
      <c r="O47" s="47"/>
      <c r="P47" s="47"/>
      <c r="Q47" s="41"/>
    </row>
    <row r="48" spans="1:17" x14ac:dyDescent="0.25">
      <c r="A48" s="99">
        <v>4</v>
      </c>
      <c r="B48" s="98" t="s">
        <v>108</v>
      </c>
      <c r="C48" s="88" t="s">
        <v>109</v>
      </c>
      <c r="D48" s="100" t="s">
        <v>60</v>
      </c>
      <c r="E48" s="100"/>
      <c r="F48" s="100"/>
      <c r="G48" s="100"/>
      <c r="H48" s="100"/>
      <c r="I48" s="101">
        <f t="shared" ref="I48:P48" si="5">SUM(I50:I56)</f>
        <v>2254.1</v>
      </c>
      <c r="J48" s="101">
        <f t="shared" si="5"/>
        <v>35</v>
      </c>
      <c r="K48" s="101">
        <f t="shared" si="5"/>
        <v>1450</v>
      </c>
      <c r="L48" s="101">
        <f t="shared" si="5"/>
        <v>0</v>
      </c>
      <c r="M48" s="101">
        <f t="shared" si="5"/>
        <v>870.3</v>
      </c>
      <c r="N48" s="101">
        <f t="shared" si="5"/>
        <v>752.19299999999998</v>
      </c>
      <c r="O48" s="101">
        <f t="shared" si="5"/>
        <v>700</v>
      </c>
      <c r="P48" s="101">
        <f t="shared" si="5"/>
        <v>700</v>
      </c>
      <c r="Q48" s="46"/>
    </row>
    <row r="49" spans="1:17" x14ac:dyDescent="0.25">
      <c r="A49" s="99"/>
      <c r="B49" s="98"/>
      <c r="C49" s="88"/>
      <c r="D49" s="41" t="s">
        <v>59</v>
      </c>
      <c r="E49" s="41"/>
      <c r="F49" s="41"/>
      <c r="G49" s="41"/>
      <c r="H49" s="41"/>
      <c r="I49" s="47"/>
      <c r="J49" s="47"/>
      <c r="K49" s="47"/>
      <c r="L49" s="47"/>
      <c r="M49" s="47"/>
      <c r="N49" s="47"/>
      <c r="O49" s="47"/>
      <c r="P49" s="47"/>
      <c r="Q49" s="41"/>
    </row>
    <row r="50" spans="1:17" ht="31.5" customHeight="1" x14ac:dyDescent="0.25">
      <c r="A50" s="99"/>
      <c r="B50" s="98"/>
      <c r="C50" s="88"/>
      <c r="D50" s="41" t="s">
        <v>87</v>
      </c>
      <c r="E50" s="58" t="s">
        <v>94</v>
      </c>
      <c r="F50" s="41"/>
      <c r="G50" s="41"/>
      <c r="H50" s="41"/>
      <c r="I50" s="47"/>
      <c r="J50" s="47"/>
      <c r="K50" s="47"/>
      <c r="L50" s="47"/>
      <c r="M50" s="47"/>
      <c r="N50" s="47"/>
      <c r="O50" s="47"/>
      <c r="P50" s="47"/>
      <c r="Q50" s="41"/>
    </row>
    <row r="51" spans="1:17" ht="15.75" customHeight="1" x14ac:dyDescent="0.25">
      <c r="A51" s="99"/>
      <c r="B51" s="98"/>
      <c r="C51" s="88"/>
      <c r="D51" s="41" t="s">
        <v>88</v>
      </c>
      <c r="E51" s="58" t="s">
        <v>95</v>
      </c>
      <c r="F51" s="41"/>
      <c r="G51" s="41"/>
      <c r="H51" s="41"/>
      <c r="I51" s="47">
        <v>2000</v>
      </c>
      <c r="J51" s="47"/>
      <c r="K51" s="47">
        <v>1300</v>
      </c>
      <c r="L51" s="47"/>
      <c r="M51" s="47">
        <v>720.3</v>
      </c>
      <c r="N51" s="47">
        <v>720.3</v>
      </c>
      <c r="O51" s="47">
        <v>550</v>
      </c>
      <c r="P51" s="47">
        <v>550</v>
      </c>
      <c r="Q51" s="41"/>
    </row>
    <row r="52" spans="1:17" ht="31.5" customHeight="1" x14ac:dyDescent="0.25">
      <c r="A52" s="99"/>
      <c r="B52" s="98"/>
      <c r="C52" s="88"/>
      <c r="D52" s="41" t="s">
        <v>89</v>
      </c>
      <c r="E52" s="58" t="s">
        <v>96</v>
      </c>
      <c r="F52" s="41"/>
      <c r="G52" s="41"/>
      <c r="H52" s="41"/>
      <c r="I52" s="47"/>
      <c r="J52" s="47"/>
      <c r="K52" s="47"/>
      <c r="L52" s="47"/>
      <c r="M52" s="47"/>
      <c r="N52" s="47"/>
      <c r="O52" s="47"/>
      <c r="P52" s="47"/>
      <c r="Q52" s="41"/>
    </row>
    <row r="53" spans="1:17" ht="31.5" customHeight="1" x14ac:dyDescent="0.25">
      <c r="A53" s="99"/>
      <c r="B53" s="98"/>
      <c r="C53" s="88"/>
      <c r="D53" s="41" t="s">
        <v>90</v>
      </c>
      <c r="E53" s="58" t="s">
        <v>97</v>
      </c>
      <c r="F53" s="41"/>
      <c r="G53" s="41"/>
      <c r="H53" s="41"/>
      <c r="I53" s="47">
        <v>254.1</v>
      </c>
      <c r="J53" s="47">
        <v>35</v>
      </c>
      <c r="K53" s="47">
        <v>150</v>
      </c>
      <c r="L53" s="47"/>
      <c r="M53" s="47">
        <v>150</v>
      </c>
      <c r="N53" s="47">
        <v>31.893000000000001</v>
      </c>
      <c r="O53" s="47">
        <v>150</v>
      </c>
      <c r="P53" s="47">
        <v>150</v>
      </c>
      <c r="Q53" s="41"/>
    </row>
    <row r="54" spans="1:17" ht="36" customHeight="1" x14ac:dyDescent="0.25">
      <c r="A54" s="99"/>
      <c r="B54" s="98"/>
      <c r="C54" s="88"/>
      <c r="D54" s="41" t="s">
        <v>91</v>
      </c>
      <c r="E54" s="58" t="s">
        <v>98</v>
      </c>
      <c r="F54" s="41"/>
      <c r="G54" s="41"/>
      <c r="H54" s="41"/>
      <c r="I54" s="47"/>
      <c r="J54" s="47"/>
      <c r="K54" s="47"/>
      <c r="L54" s="47"/>
      <c r="M54" s="47"/>
      <c r="N54" s="47"/>
      <c r="O54" s="47"/>
      <c r="P54" s="47"/>
      <c r="Q54" s="41"/>
    </row>
    <row r="55" spans="1:17" ht="31.5" customHeight="1" x14ac:dyDescent="0.25">
      <c r="A55" s="99"/>
      <c r="B55" s="98"/>
      <c r="C55" s="88"/>
      <c r="D55" s="41" t="s">
        <v>92</v>
      </c>
      <c r="E55" s="58" t="s">
        <v>99</v>
      </c>
      <c r="F55" s="41"/>
      <c r="G55" s="41"/>
      <c r="H55" s="41"/>
      <c r="I55" s="47"/>
      <c r="J55" s="47"/>
      <c r="K55" s="47"/>
      <c r="L55" s="47"/>
      <c r="M55" s="47"/>
      <c r="N55" s="47"/>
      <c r="O55" s="47"/>
      <c r="P55" s="47"/>
      <c r="Q55" s="41"/>
    </row>
    <row r="56" spans="1:17" ht="31.5" customHeight="1" x14ac:dyDescent="0.25">
      <c r="A56" s="99"/>
      <c r="B56" s="98"/>
      <c r="C56" s="88"/>
      <c r="D56" s="41" t="s">
        <v>93</v>
      </c>
      <c r="E56" s="58" t="s">
        <v>100</v>
      </c>
      <c r="F56" s="41"/>
      <c r="G56" s="41"/>
      <c r="H56" s="41"/>
      <c r="I56" s="47"/>
      <c r="J56" s="47"/>
      <c r="K56" s="47"/>
      <c r="L56" s="47"/>
      <c r="M56" s="47"/>
      <c r="N56" s="47"/>
      <c r="O56" s="47"/>
      <c r="P56" s="47"/>
      <c r="Q56" s="41"/>
    </row>
    <row r="57" spans="1:17" x14ac:dyDescent="0.25">
      <c r="A57" s="99">
        <v>5</v>
      </c>
      <c r="B57" s="98" t="s">
        <v>110</v>
      </c>
      <c r="C57" s="88" t="s">
        <v>111</v>
      </c>
      <c r="D57" s="100" t="s">
        <v>60</v>
      </c>
      <c r="E57" s="100"/>
      <c r="F57" s="100"/>
      <c r="G57" s="100"/>
      <c r="H57" s="100"/>
      <c r="I57" s="101">
        <f t="shared" ref="I57:P57" si="6">SUM(I59:I65)</f>
        <v>310</v>
      </c>
      <c r="J57" s="101">
        <f t="shared" si="6"/>
        <v>0</v>
      </c>
      <c r="K57" s="101">
        <f t="shared" si="6"/>
        <v>310</v>
      </c>
      <c r="L57" s="101">
        <f t="shared" si="6"/>
        <v>0</v>
      </c>
      <c r="M57" s="101">
        <f t="shared" si="6"/>
        <v>284.14100000000002</v>
      </c>
      <c r="N57" s="101">
        <f t="shared" si="6"/>
        <v>284.14100000000002</v>
      </c>
      <c r="O57" s="101">
        <f t="shared" si="6"/>
        <v>310</v>
      </c>
      <c r="P57" s="101">
        <f t="shared" si="6"/>
        <v>310</v>
      </c>
      <c r="Q57" s="46"/>
    </row>
    <row r="58" spans="1:17" x14ac:dyDescent="0.25">
      <c r="A58" s="99"/>
      <c r="B58" s="98"/>
      <c r="C58" s="88"/>
      <c r="D58" s="41" t="s">
        <v>59</v>
      </c>
      <c r="E58" s="41"/>
      <c r="F58" s="41"/>
      <c r="G58" s="41"/>
      <c r="H58" s="41"/>
      <c r="I58" s="47"/>
      <c r="J58" s="47"/>
      <c r="K58" s="47"/>
      <c r="L58" s="47"/>
      <c r="M58" s="47"/>
      <c r="N58" s="47"/>
      <c r="O58" s="47"/>
      <c r="P58" s="47"/>
      <c r="Q58" s="41"/>
    </row>
    <row r="59" spans="1:17" ht="31.5" customHeight="1" x14ac:dyDescent="0.25">
      <c r="A59" s="99"/>
      <c r="B59" s="98"/>
      <c r="C59" s="88"/>
      <c r="D59" s="41" t="s">
        <v>87</v>
      </c>
      <c r="E59" s="58" t="s">
        <v>94</v>
      </c>
      <c r="F59" s="41"/>
      <c r="G59" s="41"/>
      <c r="H59" s="41"/>
      <c r="I59" s="47"/>
      <c r="J59" s="47"/>
      <c r="K59" s="47"/>
      <c r="L59" s="47"/>
      <c r="M59" s="47"/>
      <c r="N59" s="47"/>
      <c r="O59" s="47"/>
      <c r="P59" s="47"/>
      <c r="Q59" s="41"/>
    </row>
    <row r="60" spans="1:17" ht="15.75" customHeight="1" x14ac:dyDescent="0.25">
      <c r="A60" s="99"/>
      <c r="B60" s="98"/>
      <c r="C60" s="88"/>
      <c r="D60" s="41" t="s">
        <v>88</v>
      </c>
      <c r="E60" s="58" t="s">
        <v>95</v>
      </c>
      <c r="F60" s="41"/>
      <c r="G60" s="41"/>
      <c r="H60" s="41"/>
      <c r="I60" s="47">
        <v>310</v>
      </c>
      <c r="J60" s="47"/>
      <c r="K60" s="47">
        <v>310</v>
      </c>
      <c r="L60" s="47"/>
      <c r="M60" s="47">
        <v>284.14100000000002</v>
      </c>
      <c r="N60" s="47">
        <v>284.14100000000002</v>
      </c>
      <c r="O60" s="47">
        <v>310</v>
      </c>
      <c r="P60" s="47">
        <v>310</v>
      </c>
      <c r="Q60" s="41"/>
    </row>
    <row r="61" spans="1:17" ht="31.5" customHeight="1" x14ac:dyDescent="0.25">
      <c r="A61" s="99"/>
      <c r="B61" s="98"/>
      <c r="C61" s="88"/>
      <c r="D61" s="41" t="s">
        <v>89</v>
      </c>
      <c r="E61" s="58" t="s">
        <v>96</v>
      </c>
      <c r="F61" s="41"/>
      <c r="G61" s="41"/>
      <c r="H61" s="41"/>
      <c r="I61" s="47"/>
      <c r="J61" s="47"/>
      <c r="K61" s="47"/>
      <c r="L61" s="47"/>
      <c r="M61" s="47"/>
      <c r="N61" s="47"/>
      <c r="O61" s="47"/>
      <c r="P61" s="47"/>
      <c r="Q61" s="41"/>
    </row>
    <row r="62" spans="1:17" ht="31.5" customHeight="1" x14ac:dyDescent="0.25">
      <c r="A62" s="99"/>
      <c r="B62" s="98"/>
      <c r="C62" s="88"/>
      <c r="D62" s="41" t="s">
        <v>90</v>
      </c>
      <c r="E62" s="58" t="s">
        <v>97</v>
      </c>
      <c r="F62" s="41"/>
      <c r="G62" s="41"/>
      <c r="H62" s="41"/>
      <c r="I62" s="47"/>
      <c r="J62" s="47"/>
      <c r="K62" s="47"/>
      <c r="L62" s="47"/>
      <c r="M62" s="47"/>
      <c r="N62" s="47"/>
      <c r="O62" s="47"/>
      <c r="P62" s="47"/>
      <c r="Q62" s="41"/>
    </row>
    <row r="63" spans="1:17" ht="38.25" customHeight="1" x14ac:dyDescent="0.25">
      <c r="A63" s="99"/>
      <c r="B63" s="98"/>
      <c r="C63" s="88"/>
      <c r="D63" s="41" t="s">
        <v>91</v>
      </c>
      <c r="E63" s="58" t="s">
        <v>98</v>
      </c>
      <c r="F63" s="41"/>
      <c r="G63" s="41"/>
      <c r="H63" s="41"/>
      <c r="I63" s="47"/>
      <c r="J63" s="47"/>
      <c r="K63" s="47"/>
      <c r="L63" s="47"/>
      <c r="M63" s="47"/>
      <c r="N63" s="47"/>
      <c r="O63" s="47"/>
      <c r="P63" s="47"/>
      <c r="Q63" s="41"/>
    </row>
    <row r="64" spans="1:17" ht="31.5" customHeight="1" x14ac:dyDescent="0.25">
      <c r="A64" s="99"/>
      <c r="B64" s="98"/>
      <c r="C64" s="88"/>
      <c r="D64" s="41" t="s">
        <v>92</v>
      </c>
      <c r="E64" s="58" t="s">
        <v>99</v>
      </c>
      <c r="F64" s="41"/>
      <c r="G64" s="41"/>
      <c r="H64" s="41"/>
      <c r="I64" s="47"/>
      <c r="J64" s="47"/>
      <c r="K64" s="47"/>
      <c r="L64" s="47"/>
      <c r="M64" s="47"/>
      <c r="N64" s="47"/>
      <c r="O64" s="47"/>
      <c r="P64" s="47"/>
      <c r="Q64" s="41"/>
    </row>
    <row r="65" spans="1:17" ht="31.5" customHeight="1" x14ac:dyDescent="0.25">
      <c r="A65" s="99"/>
      <c r="B65" s="98"/>
      <c r="C65" s="88"/>
      <c r="D65" s="41" t="s">
        <v>93</v>
      </c>
      <c r="E65" s="58" t="s">
        <v>100</v>
      </c>
      <c r="F65" s="41"/>
      <c r="G65" s="41"/>
      <c r="H65" s="41"/>
      <c r="I65" s="47"/>
      <c r="J65" s="47"/>
      <c r="K65" s="47"/>
      <c r="L65" s="47"/>
      <c r="M65" s="47"/>
      <c r="N65" s="47"/>
      <c r="O65" s="47"/>
      <c r="P65" s="47"/>
      <c r="Q65" s="41"/>
    </row>
    <row r="66" spans="1:17" x14ac:dyDescent="0.25">
      <c r="A66" s="99">
        <v>6</v>
      </c>
      <c r="B66" s="98" t="s">
        <v>112</v>
      </c>
      <c r="C66" s="88" t="s">
        <v>113</v>
      </c>
      <c r="D66" s="100" t="s">
        <v>60</v>
      </c>
      <c r="E66" s="100"/>
      <c r="F66" s="100"/>
      <c r="G66" s="100"/>
      <c r="H66" s="100"/>
      <c r="I66" s="101">
        <f t="shared" ref="I66:P66" si="7">SUM(I68:I74)</f>
        <v>4818.5</v>
      </c>
      <c r="J66" s="101">
        <f t="shared" si="7"/>
        <v>4253</v>
      </c>
      <c r="K66" s="101">
        <f t="shared" si="7"/>
        <v>6653</v>
      </c>
      <c r="L66" s="101">
        <f t="shared" si="7"/>
        <v>248</v>
      </c>
      <c r="M66" s="101">
        <f t="shared" si="7"/>
        <v>6167.5</v>
      </c>
      <c r="N66" s="101">
        <f t="shared" si="7"/>
        <v>5835.5910000000003</v>
      </c>
      <c r="O66" s="101">
        <f t="shared" si="7"/>
        <v>1000</v>
      </c>
      <c r="P66" s="101">
        <f t="shared" si="7"/>
        <v>1000</v>
      </c>
      <c r="Q66" s="46"/>
    </row>
    <row r="67" spans="1:17" x14ac:dyDescent="0.25">
      <c r="A67" s="99"/>
      <c r="B67" s="98"/>
      <c r="C67" s="88"/>
      <c r="D67" s="41" t="s">
        <v>59</v>
      </c>
      <c r="E67" s="41"/>
      <c r="F67" s="41"/>
      <c r="G67" s="41"/>
      <c r="H67" s="41"/>
      <c r="I67" s="47"/>
      <c r="J67" s="47"/>
      <c r="K67" s="47"/>
      <c r="L67" s="47"/>
      <c r="M67" s="47"/>
      <c r="N67" s="47"/>
      <c r="O67" s="47"/>
      <c r="P67" s="47"/>
      <c r="Q67" s="41"/>
    </row>
    <row r="68" spans="1:17" ht="31.5" customHeight="1" x14ac:dyDescent="0.25">
      <c r="A68" s="99"/>
      <c r="B68" s="98"/>
      <c r="C68" s="88"/>
      <c r="D68" s="41" t="s">
        <v>87</v>
      </c>
      <c r="E68" s="58" t="s">
        <v>94</v>
      </c>
      <c r="F68" s="41"/>
      <c r="G68" s="41"/>
      <c r="H68" s="41"/>
      <c r="I68" s="47"/>
      <c r="J68" s="47"/>
      <c r="K68" s="47"/>
      <c r="L68" s="47"/>
      <c r="M68" s="47"/>
      <c r="N68" s="47"/>
      <c r="O68" s="47"/>
      <c r="P68" s="47"/>
      <c r="Q68" s="41"/>
    </row>
    <row r="69" spans="1:17" ht="15.75" customHeight="1" x14ac:dyDescent="0.25">
      <c r="A69" s="99"/>
      <c r="B69" s="98"/>
      <c r="C69" s="88"/>
      <c r="D69" s="41" t="s">
        <v>88</v>
      </c>
      <c r="E69" s="58" t="s">
        <v>95</v>
      </c>
      <c r="F69" s="41"/>
      <c r="G69" s="41"/>
      <c r="H69" s="41"/>
      <c r="I69" s="47">
        <v>4818.5</v>
      </c>
      <c r="J69" s="47">
        <v>4253</v>
      </c>
      <c r="K69" s="47">
        <v>6653</v>
      </c>
      <c r="L69" s="47">
        <v>248</v>
      </c>
      <c r="M69" s="47">
        <v>6167.5</v>
      </c>
      <c r="N69" s="47">
        <v>5835.5910000000003</v>
      </c>
      <c r="O69" s="47">
        <v>1000</v>
      </c>
      <c r="P69" s="47">
        <v>1000</v>
      </c>
      <c r="Q69" s="41"/>
    </row>
    <row r="70" spans="1:17" ht="31.5" customHeight="1" x14ac:dyDescent="0.25">
      <c r="A70" s="99"/>
      <c r="B70" s="98"/>
      <c r="C70" s="88"/>
      <c r="D70" s="41" t="s">
        <v>89</v>
      </c>
      <c r="E70" s="58" t="s">
        <v>96</v>
      </c>
      <c r="F70" s="41"/>
      <c r="G70" s="41"/>
      <c r="H70" s="41"/>
      <c r="I70" s="47"/>
      <c r="J70" s="47"/>
      <c r="K70" s="47"/>
      <c r="L70" s="47"/>
      <c r="M70" s="47"/>
      <c r="N70" s="47"/>
      <c r="O70" s="47"/>
      <c r="P70" s="47"/>
      <c r="Q70" s="41"/>
    </row>
    <row r="71" spans="1:17" ht="31.5" customHeight="1" x14ac:dyDescent="0.25">
      <c r="A71" s="99"/>
      <c r="B71" s="98"/>
      <c r="C71" s="88"/>
      <c r="D71" s="41" t="s">
        <v>90</v>
      </c>
      <c r="E71" s="58" t="s">
        <v>97</v>
      </c>
      <c r="F71" s="41"/>
      <c r="G71" s="41"/>
      <c r="H71" s="41"/>
      <c r="I71" s="47"/>
      <c r="J71" s="47"/>
      <c r="K71" s="47"/>
      <c r="L71" s="47"/>
      <c r="M71" s="47"/>
      <c r="N71" s="47"/>
      <c r="O71" s="47"/>
      <c r="P71" s="47"/>
      <c r="Q71" s="41"/>
    </row>
    <row r="72" spans="1:17" ht="34.5" customHeight="1" x14ac:dyDescent="0.25">
      <c r="A72" s="99"/>
      <c r="B72" s="98"/>
      <c r="C72" s="88"/>
      <c r="D72" s="41" t="s">
        <v>91</v>
      </c>
      <c r="E72" s="58" t="s">
        <v>98</v>
      </c>
      <c r="F72" s="41"/>
      <c r="G72" s="41"/>
      <c r="H72" s="41"/>
      <c r="I72" s="47"/>
      <c r="J72" s="47"/>
      <c r="K72" s="47"/>
      <c r="L72" s="47"/>
      <c r="M72" s="47"/>
      <c r="N72" s="47"/>
      <c r="O72" s="47"/>
      <c r="P72" s="47"/>
      <c r="Q72" s="41"/>
    </row>
    <row r="73" spans="1:17" ht="31.5" customHeight="1" x14ac:dyDescent="0.25">
      <c r="A73" s="99"/>
      <c r="B73" s="98"/>
      <c r="C73" s="88"/>
      <c r="D73" s="41" t="s">
        <v>92</v>
      </c>
      <c r="E73" s="58" t="s">
        <v>99</v>
      </c>
      <c r="F73" s="41"/>
      <c r="G73" s="41"/>
      <c r="H73" s="41"/>
      <c r="I73" s="47"/>
      <c r="J73" s="47"/>
      <c r="K73" s="47"/>
      <c r="L73" s="47"/>
      <c r="M73" s="47"/>
      <c r="N73" s="47"/>
      <c r="O73" s="47"/>
      <c r="P73" s="47"/>
      <c r="Q73" s="41"/>
    </row>
    <row r="74" spans="1:17" ht="31.5" customHeight="1" x14ac:dyDescent="0.25">
      <c r="A74" s="99"/>
      <c r="B74" s="98"/>
      <c r="C74" s="88"/>
      <c r="D74" s="41" t="s">
        <v>93</v>
      </c>
      <c r="E74" s="58" t="s">
        <v>100</v>
      </c>
      <c r="F74" s="41"/>
      <c r="G74" s="41"/>
      <c r="H74" s="41"/>
      <c r="I74" s="47"/>
      <c r="J74" s="47"/>
      <c r="K74" s="47"/>
      <c r="L74" s="47"/>
      <c r="M74" s="47"/>
      <c r="N74" s="47"/>
      <c r="O74" s="47"/>
      <c r="P74" s="47"/>
      <c r="Q74" s="41"/>
    </row>
    <row r="75" spans="1:17" x14ac:dyDescent="0.25">
      <c r="A75" s="99">
        <v>7</v>
      </c>
      <c r="B75" s="98" t="s">
        <v>114</v>
      </c>
      <c r="C75" s="88" t="s">
        <v>115</v>
      </c>
      <c r="D75" s="100" t="s">
        <v>60</v>
      </c>
      <c r="E75" s="100"/>
      <c r="F75" s="100"/>
      <c r="G75" s="100"/>
      <c r="H75" s="100"/>
      <c r="I75" s="101">
        <f t="shared" ref="I75:P75" si="8">SUM(I77:I83)</f>
        <v>695.76199999999994</v>
      </c>
      <c r="J75" s="101">
        <f t="shared" si="8"/>
        <v>605.08199999999999</v>
      </c>
      <c r="K75" s="101">
        <f t="shared" si="8"/>
        <v>1074.95</v>
      </c>
      <c r="L75" s="101">
        <f t="shared" si="8"/>
        <v>0</v>
      </c>
      <c r="M75" s="101">
        <f t="shared" si="8"/>
        <v>295.37700000000001</v>
      </c>
      <c r="N75" s="101">
        <f t="shared" si="8"/>
        <v>295.327</v>
      </c>
      <c r="O75" s="101">
        <f t="shared" si="8"/>
        <v>1584.95</v>
      </c>
      <c r="P75" s="101">
        <f t="shared" si="8"/>
        <v>1584.95</v>
      </c>
      <c r="Q75" s="46"/>
    </row>
    <row r="76" spans="1:17" x14ac:dyDescent="0.25">
      <c r="A76" s="99"/>
      <c r="B76" s="98"/>
      <c r="C76" s="98"/>
      <c r="D76" s="41" t="s">
        <v>59</v>
      </c>
      <c r="E76" s="41"/>
      <c r="F76" s="41"/>
      <c r="G76" s="41"/>
      <c r="H76" s="41"/>
      <c r="I76" s="47"/>
      <c r="J76" s="47"/>
      <c r="K76" s="47"/>
      <c r="L76" s="47"/>
      <c r="M76" s="47"/>
      <c r="N76" s="47"/>
      <c r="O76" s="47"/>
      <c r="P76" s="47"/>
      <c r="Q76" s="41"/>
    </row>
    <row r="77" spans="1:17" ht="31.5" customHeight="1" x14ac:dyDescent="0.25">
      <c r="A77" s="99"/>
      <c r="B77" s="98"/>
      <c r="C77" s="98"/>
      <c r="D77" s="41" t="s">
        <v>87</v>
      </c>
      <c r="E77" s="58" t="s">
        <v>94</v>
      </c>
      <c r="F77" s="41"/>
      <c r="G77" s="41"/>
      <c r="H77" s="41"/>
      <c r="I77" s="47"/>
      <c r="J77" s="47"/>
      <c r="K77" s="47"/>
      <c r="L77" s="47"/>
      <c r="M77" s="47"/>
      <c r="N77" s="47"/>
      <c r="O77" s="47"/>
      <c r="P77" s="47"/>
      <c r="Q77" s="41"/>
    </row>
    <row r="78" spans="1:17" ht="15.75" customHeight="1" x14ac:dyDescent="0.25">
      <c r="A78" s="99"/>
      <c r="B78" s="98"/>
      <c r="C78" s="98"/>
      <c r="D78" s="41" t="s">
        <v>88</v>
      </c>
      <c r="E78" s="58" t="s">
        <v>95</v>
      </c>
      <c r="F78" s="41"/>
      <c r="G78" s="41"/>
      <c r="H78" s="41"/>
      <c r="I78" s="47">
        <v>695.76199999999994</v>
      </c>
      <c r="J78" s="47">
        <v>605.08199999999999</v>
      </c>
      <c r="K78" s="47">
        <v>1074.95</v>
      </c>
      <c r="L78" s="47"/>
      <c r="M78" s="47">
        <v>295.37700000000001</v>
      </c>
      <c r="N78" s="47">
        <v>295.327</v>
      </c>
      <c r="O78" s="47">
        <v>1584.95</v>
      </c>
      <c r="P78" s="47">
        <v>1584.95</v>
      </c>
      <c r="Q78" s="41"/>
    </row>
    <row r="79" spans="1:17" ht="31.5" customHeight="1" x14ac:dyDescent="0.25">
      <c r="A79" s="99"/>
      <c r="B79" s="98"/>
      <c r="C79" s="98"/>
      <c r="D79" s="41" t="s">
        <v>89</v>
      </c>
      <c r="E79" s="58" t="s">
        <v>96</v>
      </c>
      <c r="F79" s="41"/>
      <c r="G79" s="41"/>
      <c r="H79" s="41"/>
      <c r="I79" s="47"/>
      <c r="J79" s="47"/>
      <c r="K79" s="47"/>
      <c r="L79" s="47"/>
      <c r="M79" s="47"/>
      <c r="N79" s="47"/>
      <c r="O79" s="47"/>
      <c r="P79" s="47"/>
      <c r="Q79" s="41"/>
    </row>
    <row r="80" spans="1:17" ht="31.5" customHeight="1" x14ac:dyDescent="0.25">
      <c r="A80" s="99"/>
      <c r="B80" s="98"/>
      <c r="C80" s="98"/>
      <c r="D80" s="41" t="s">
        <v>90</v>
      </c>
      <c r="E80" s="58" t="s">
        <v>97</v>
      </c>
      <c r="F80" s="41"/>
      <c r="G80" s="41"/>
      <c r="H80" s="41"/>
      <c r="I80" s="47"/>
      <c r="J80" s="47"/>
      <c r="K80" s="47"/>
      <c r="L80" s="47"/>
      <c r="M80" s="47"/>
      <c r="N80" s="47"/>
      <c r="O80" s="47"/>
      <c r="P80" s="47"/>
      <c r="Q80" s="41"/>
    </row>
    <row r="81" spans="1:17" ht="33.75" customHeight="1" x14ac:dyDescent="0.25">
      <c r="A81" s="99"/>
      <c r="B81" s="98"/>
      <c r="C81" s="98"/>
      <c r="D81" s="41" t="s">
        <v>91</v>
      </c>
      <c r="E81" s="58" t="s">
        <v>98</v>
      </c>
      <c r="F81" s="41"/>
      <c r="G81" s="41"/>
      <c r="H81" s="41"/>
      <c r="I81" s="47"/>
      <c r="J81" s="47"/>
      <c r="K81" s="47"/>
      <c r="L81" s="47"/>
      <c r="M81" s="47"/>
      <c r="N81" s="47"/>
      <c r="O81" s="47"/>
      <c r="P81" s="47"/>
      <c r="Q81" s="41"/>
    </row>
    <row r="82" spans="1:17" ht="31.5" customHeight="1" x14ac:dyDescent="0.25">
      <c r="A82" s="99"/>
      <c r="B82" s="98"/>
      <c r="C82" s="98"/>
      <c r="D82" s="41" t="s">
        <v>92</v>
      </c>
      <c r="E82" s="58" t="s">
        <v>99</v>
      </c>
      <c r="F82" s="41"/>
      <c r="G82" s="41"/>
      <c r="H82" s="41"/>
      <c r="I82" s="47"/>
      <c r="J82" s="47"/>
      <c r="K82" s="47"/>
      <c r="L82" s="47"/>
      <c r="M82" s="47"/>
      <c r="N82" s="47"/>
      <c r="O82" s="47"/>
      <c r="P82" s="47"/>
      <c r="Q82" s="41"/>
    </row>
    <row r="83" spans="1:17" ht="31.5" customHeight="1" x14ac:dyDescent="0.25">
      <c r="A83" s="99"/>
      <c r="B83" s="98"/>
      <c r="C83" s="98"/>
      <c r="D83" s="41" t="s">
        <v>93</v>
      </c>
      <c r="E83" s="58" t="s">
        <v>100</v>
      </c>
      <c r="F83" s="41"/>
      <c r="G83" s="41"/>
      <c r="H83" s="41"/>
      <c r="I83" s="47"/>
      <c r="J83" s="47"/>
      <c r="K83" s="47"/>
      <c r="L83" s="47"/>
      <c r="M83" s="47"/>
      <c r="N83" s="47"/>
      <c r="O83" s="47"/>
      <c r="P83" s="47"/>
      <c r="Q83" s="41"/>
    </row>
    <row r="84" spans="1:17" x14ac:dyDescent="0.25">
      <c r="A84" s="99">
        <v>8</v>
      </c>
      <c r="B84" s="98" t="s">
        <v>116</v>
      </c>
      <c r="C84" s="88" t="s">
        <v>138</v>
      </c>
      <c r="D84" s="100" t="s">
        <v>60</v>
      </c>
      <c r="E84" s="100"/>
      <c r="F84" s="100"/>
      <c r="G84" s="100"/>
      <c r="H84" s="100"/>
      <c r="I84" s="101">
        <f t="shared" ref="I84:P84" si="9">SUM(I86:I92)</f>
        <v>305.375</v>
      </c>
      <c r="J84" s="101">
        <f t="shared" si="9"/>
        <v>250</v>
      </c>
      <c r="K84" s="101">
        <f t="shared" si="9"/>
        <v>75.3</v>
      </c>
      <c r="L84" s="101">
        <f t="shared" si="9"/>
        <v>0</v>
      </c>
      <c r="M84" s="101">
        <f t="shared" si="9"/>
        <v>40.42</v>
      </c>
      <c r="N84" s="101">
        <f>SUM(N86:N92)</f>
        <v>40.42</v>
      </c>
      <c r="O84" s="101">
        <f t="shared" si="9"/>
        <v>75.3</v>
      </c>
      <c r="P84" s="101">
        <f t="shared" si="9"/>
        <v>75.3</v>
      </c>
      <c r="Q84" s="46"/>
    </row>
    <row r="85" spans="1:17" x14ac:dyDescent="0.25">
      <c r="A85" s="99"/>
      <c r="B85" s="98"/>
      <c r="C85" s="98"/>
      <c r="D85" s="41" t="s">
        <v>59</v>
      </c>
      <c r="E85" s="41"/>
      <c r="F85" s="41"/>
      <c r="G85" s="41"/>
      <c r="H85" s="41"/>
      <c r="I85" s="47"/>
      <c r="J85" s="47"/>
      <c r="K85" s="47"/>
      <c r="L85" s="47"/>
      <c r="M85" s="47"/>
      <c r="N85" s="47"/>
      <c r="O85" s="47"/>
      <c r="P85" s="47"/>
      <c r="Q85" s="41"/>
    </row>
    <row r="86" spans="1:17" ht="31.5" customHeight="1" x14ac:dyDescent="0.25">
      <c r="A86" s="99"/>
      <c r="B86" s="98"/>
      <c r="C86" s="98"/>
      <c r="D86" s="41" t="s">
        <v>87</v>
      </c>
      <c r="E86" s="58" t="s">
        <v>94</v>
      </c>
      <c r="F86" s="41"/>
      <c r="G86" s="41"/>
      <c r="H86" s="41"/>
      <c r="I86" s="47"/>
      <c r="J86" s="47"/>
      <c r="K86" s="47"/>
      <c r="L86" s="47"/>
      <c r="M86" s="47"/>
      <c r="N86" s="47"/>
      <c r="O86" s="47"/>
      <c r="P86" s="47"/>
      <c r="Q86" s="41"/>
    </row>
    <row r="87" spans="1:17" ht="15.75" customHeight="1" x14ac:dyDescent="0.25">
      <c r="A87" s="99"/>
      <c r="B87" s="98"/>
      <c r="C87" s="98"/>
      <c r="D87" s="41" t="s">
        <v>88</v>
      </c>
      <c r="E87" s="58" t="s">
        <v>95</v>
      </c>
      <c r="F87" s="41"/>
      <c r="G87" s="41"/>
      <c r="H87" s="41"/>
      <c r="I87" s="47">
        <v>305.375</v>
      </c>
      <c r="J87" s="47">
        <v>250</v>
      </c>
      <c r="K87" s="47">
        <v>75.3</v>
      </c>
      <c r="L87" s="47"/>
      <c r="M87" s="47">
        <v>40.42</v>
      </c>
      <c r="N87" s="47">
        <v>40.42</v>
      </c>
      <c r="O87" s="47">
        <v>75.3</v>
      </c>
      <c r="P87" s="47">
        <v>75.3</v>
      </c>
      <c r="Q87" s="41"/>
    </row>
    <row r="88" spans="1:17" ht="31.5" customHeight="1" x14ac:dyDescent="0.25">
      <c r="A88" s="99"/>
      <c r="B88" s="98"/>
      <c r="C88" s="98"/>
      <c r="D88" s="41" t="s">
        <v>89</v>
      </c>
      <c r="E88" s="58" t="s">
        <v>96</v>
      </c>
      <c r="F88" s="41"/>
      <c r="G88" s="41"/>
      <c r="H88" s="41"/>
      <c r="I88" s="47"/>
      <c r="J88" s="47"/>
      <c r="K88" s="47"/>
      <c r="L88" s="47"/>
      <c r="M88" s="47"/>
      <c r="N88" s="47"/>
      <c r="O88" s="47"/>
      <c r="P88" s="47"/>
      <c r="Q88" s="41"/>
    </row>
    <row r="89" spans="1:17" ht="31.5" customHeight="1" x14ac:dyDescent="0.25">
      <c r="A89" s="99"/>
      <c r="B89" s="98"/>
      <c r="C89" s="98"/>
      <c r="D89" s="41" t="s">
        <v>90</v>
      </c>
      <c r="E89" s="58" t="s">
        <v>97</v>
      </c>
      <c r="F89" s="41"/>
      <c r="G89" s="41"/>
      <c r="H89" s="41"/>
      <c r="I89" s="47"/>
      <c r="J89" s="47"/>
      <c r="K89" s="47"/>
      <c r="L89" s="47"/>
      <c r="M89" s="47"/>
      <c r="N89" s="47"/>
      <c r="O89" s="47"/>
      <c r="P89" s="47"/>
      <c r="Q89" s="41"/>
    </row>
    <row r="90" spans="1:17" ht="39.75" customHeight="1" x14ac:dyDescent="0.25">
      <c r="A90" s="99"/>
      <c r="B90" s="98"/>
      <c r="C90" s="98"/>
      <c r="D90" s="41" t="s">
        <v>91</v>
      </c>
      <c r="E90" s="58" t="s">
        <v>98</v>
      </c>
      <c r="F90" s="41"/>
      <c r="G90" s="41"/>
      <c r="H90" s="41"/>
      <c r="I90" s="47"/>
      <c r="J90" s="47"/>
      <c r="K90" s="47"/>
      <c r="L90" s="47"/>
      <c r="M90" s="47"/>
      <c r="N90" s="47"/>
      <c r="O90" s="47"/>
      <c r="P90" s="47"/>
      <c r="Q90" s="41"/>
    </row>
    <row r="91" spans="1:17" ht="31.5" customHeight="1" x14ac:dyDescent="0.25">
      <c r="A91" s="99"/>
      <c r="B91" s="98"/>
      <c r="C91" s="98"/>
      <c r="D91" s="41" t="s">
        <v>92</v>
      </c>
      <c r="E91" s="58" t="s">
        <v>99</v>
      </c>
      <c r="F91" s="41"/>
      <c r="G91" s="41"/>
      <c r="H91" s="41"/>
      <c r="I91" s="47"/>
      <c r="J91" s="47"/>
      <c r="K91" s="47"/>
      <c r="L91" s="47"/>
      <c r="M91" s="47"/>
      <c r="N91" s="47"/>
      <c r="O91" s="47"/>
      <c r="P91" s="47"/>
      <c r="Q91" s="41"/>
    </row>
    <row r="92" spans="1:17" ht="31.5" customHeight="1" x14ac:dyDescent="0.25">
      <c r="A92" s="99"/>
      <c r="B92" s="98"/>
      <c r="C92" s="98"/>
      <c r="D92" s="41" t="s">
        <v>93</v>
      </c>
      <c r="E92" s="58" t="s">
        <v>100</v>
      </c>
      <c r="F92" s="41"/>
      <c r="G92" s="41"/>
      <c r="H92" s="41"/>
      <c r="I92" s="47"/>
      <c r="J92" s="47"/>
      <c r="K92" s="47"/>
      <c r="L92" s="47"/>
      <c r="M92" s="47"/>
      <c r="N92" s="47"/>
      <c r="O92" s="47"/>
      <c r="P92" s="47"/>
      <c r="Q92" s="41"/>
    </row>
    <row r="93" spans="1:17" x14ac:dyDescent="0.25">
      <c r="A93" s="99">
        <v>9</v>
      </c>
      <c r="B93" s="98" t="s">
        <v>117</v>
      </c>
      <c r="C93" s="88" t="s">
        <v>176</v>
      </c>
      <c r="D93" s="100" t="s">
        <v>60</v>
      </c>
      <c r="E93" s="100"/>
      <c r="F93" s="100"/>
      <c r="G93" s="100"/>
      <c r="H93" s="100"/>
      <c r="I93" s="101">
        <f t="shared" ref="I93:P93" si="10">SUM(I95:I101)</f>
        <v>117.328</v>
      </c>
      <c r="J93" s="101">
        <f t="shared" si="10"/>
        <v>82.292000000000002</v>
      </c>
      <c r="K93" s="101">
        <f t="shared" si="10"/>
        <v>262.97300000000001</v>
      </c>
      <c r="L93" s="101">
        <f t="shared" si="10"/>
        <v>32.972999999999999</v>
      </c>
      <c r="M93" s="101">
        <f t="shared" si="10"/>
        <v>262.97300000000001</v>
      </c>
      <c r="N93" s="101">
        <f t="shared" si="10"/>
        <v>81.875</v>
      </c>
      <c r="O93" s="101">
        <f t="shared" si="10"/>
        <v>250</v>
      </c>
      <c r="P93" s="101">
        <f t="shared" si="10"/>
        <v>250</v>
      </c>
      <c r="Q93" s="46"/>
    </row>
    <row r="94" spans="1:17" x14ac:dyDescent="0.25">
      <c r="A94" s="99"/>
      <c r="B94" s="98"/>
      <c r="C94" s="98"/>
      <c r="D94" s="41" t="s">
        <v>59</v>
      </c>
      <c r="E94" s="41"/>
      <c r="F94" s="41"/>
      <c r="G94" s="41"/>
      <c r="H94" s="41"/>
      <c r="I94" s="47"/>
      <c r="J94" s="47"/>
      <c r="K94" s="47"/>
      <c r="L94" s="47"/>
      <c r="M94" s="47"/>
      <c r="N94" s="47"/>
      <c r="O94" s="47"/>
      <c r="P94" s="47"/>
      <c r="Q94" s="41"/>
    </row>
    <row r="95" spans="1:17" ht="31.5" customHeight="1" x14ac:dyDescent="0.25">
      <c r="A95" s="99"/>
      <c r="B95" s="98"/>
      <c r="C95" s="98"/>
      <c r="D95" s="41" t="s">
        <v>87</v>
      </c>
      <c r="E95" s="58" t="s">
        <v>94</v>
      </c>
      <c r="F95" s="41"/>
      <c r="G95" s="41"/>
      <c r="H95" s="41"/>
      <c r="I95" s="47"/>
      <c r="J95" s="47"/>
      <c r="K95" s="47"/>
      <c r="L95" s="47"/>
      <c r="M95" s="47"/>
      <c r="N95" s="47"/>
      <c r="O95" s="47"/>
      <c r="P95" s="47"/>
      <c r="Q95" s="41"/>
    </row>
    <row r="96" spans="1:17" ht="15.75" customHeight="1" x14ac:dyDescent="0.25">
      <c r="A96" s="99"/>
      <c r="B96" s="98"/>
      <c r="C96" s="98"/>
      <c r="D96" s="41" t="s">
        <v>88</v>
      </c>
      <c r="E96" s="58" t="s">
        <v>95</v>
      </c>
      <c r="F96" s="41"/>
      <c r="G96" s="41"/>
      <c r="H96" s="41"/>
      <c r="I96" s="47">
        <v>117.328</v>
      </c>
      <c r="J96" s="47">
        <v>82.292000000000002</v>
      </c>
      <c r="K96" s="47">
        <v>262.97300000000001</v>
      </c>
      <c r="L96" s="47">
        <v>32.972999999999999</v>
      </c>
      <c r="M96" s="47">
        <v>262.97300000000001</v>
      </c>
      <c r="N96" s="47">
        <v>81.875</v>
      </c>
      <c r="O96" s="47">
        <v>250</v>
      </c>
      <c r="P96" s="47">
        <v>250</v>
      </c>
      <c r="Q96" s="41"/>
    </row>
    <row r="97" spans="1:17" ht="31.5" customHeight="1" x14ac:dyDescent="0.25">
      <c r="A97" s="99"/>
      <c r="B97" s="98"/>
      <c r="C97" s="98"/>
      <c r="D97" s="41" t="s">
        <v>89</v>
      </c>
      <c r="E97" s="58" t="s">
        <v>96</v>
      </c>
      <c r="F97" s="41"/>
      <c r="G97" s="41"/>
      <c r="H97" s="41"/>
      <c r="I97" s="47"/>
      <c r="J97" s="47"/>
      <c r="K97" s="47"/>
      <c r="L97" s="47"/>
      <c r="M97" s="47"/>
      <c r="N97" s="47"/>
      <c r="O97" s="47"/>
      <c r="P97" s="47"/>
      <c r="Q97" s="41"/>
    </row>
    <row r="98" spans="1:17" ht="31.5" customHeight="1" x14ac:dyDescent="0.25">
      <c r="A98" s="99"/>
      <c r="B98" s="98"/>
      <c r="C98" s="98"/>
      <c r="D98" s="41" t="s">
        <v>90</v>
      </c>
      <c r="E98" s="58" t="s">
        <v>97</v>
      </c>
      <c r="F98" s="41"/>
      <c r="G98" s="41"/>
      <c r="H98" s="41"/>
      <c r="I98" s="47"/>
      <c r="J98" s="47"/>
      <c r="K98" s="47"/>
      <c r="L98" s="47"/>
      <c r="M98" s="47"/>
      <c r="N98" s="47"/>
      <c r="O98" s="47"/>
      <c r="P98" s="47"/>
      <c r="Q98" s="41"/>
    </row>
    <row r="99" spans="1:17" ht="34.5" customHeight="1" x14ac:dyDescent="0.25">
      <c r="A99" s="99"/>
      <c r="B99" s="98"/>
      <c r="C99" s="98"/>
      <c r="D99" s="41" t="s">
        <v>91</v>
      </c>
      <c r="E99" s="58" t="s">
        <v>98</v>
      </c>
      <c r="F99" s="41"/>
      <c r="G99" s="41"/>
      <c r="H99" s="41"/>
      <c r="I99" s="47"/>
      <c r="J99" s="47"/>
      <c r="K99" s="47"/>
      <c r="L99" s="47"/>
      <c r="M99" s="47"/>
      <c r="N99" s="47"/>
      <c r="O99" s="47"/>
      <c r="P99" s="47"/>
      <c r="Q99" s="41"/>
    </row>
    <row r="100" spans="1:17" ht="31.5" customHeight="1" x14ac:dyDescent="0.25">
      <c r="A100" s="99"/>
      <c r="B100" s="98"/>
      <c r="C100" s="98"/>
      <c r="D100" s="41" t="s">
        <v>92</v>
      </c>
      <c r="E100" s="58" t="s">
        <v>99</v>
      </c>
      <c r="F100" s="41"/>
      <c r="G100" s="41"/>
      <c r="H100" s="41"/>
      <c r="I100" s="47"/>
      <c r="J100" s="47"/>
      <c r="K100" s="47"/>
      <c r="L100" s="47"/>
      <c r="M100" s="47"/>
      <c r="N100" s="47"/>
      <c r="O100" s="47"/>
      <c r="P100" s="47"/>
      <c r="Q100" s="41"/>
    </row>
    <row r="101" spans="1:17" ht="31.5" customHeight="1" x14ac:dyDescent="0.25">
      <c r="A101" s="99"/>
      <c r="B101" s="98"/>
      <c r="C101" s="98"/>
      <c r="D101" s="41" t="s">
        <v>93</v>
      </c>
      <c r="E101" s="58" t="s">
        <v>100</v>
      </c>
      <c r="F101" s="41"/>
      <c r="G101" s="41"/>
      <c r="H101" s="41"/>
      <c r="I101" s="47"/>
      <c r="J101" s="47"/>
      <c r="K101" s="47"/>
      <c r="L101" s="47"/>
      <c r="M101" s="47"/>
      <c r="N101" s="47"/>
      <c r="O101" s="47"/>
      <c r="P101" s="47"/>
      <c r="Q101" s="41"/>
    </row>
    <row r="102" spans="1:17" x14ac:dyDescent="0.25">
      <c r="A102" s="99">
        <v>10</v>
      </c>
      <c r="B102" s="98" t="s">
        <v>118</v>
      </c>
      <c r="C102" s="88" t="s">
        <v>177</v>
      </c>
      <c r="D102" s="100" t="s">
        <v>60</v>
      </c>
      <c r="E102" s="100"/>
      <c r="F102" s="100"/>
      <c r="G102" s="100"/>
      <c r="H102" s="100"/>
      <c r="I102" s="101">
        <f t="shared" ref="I102:P102" si="11">SUM(I104:I110)</f>
        <v>11000</v>
      </c>
      <c r="J102" s="101">
        <f t="shared" si="11"/>
        <v>10844.253000000001</v>
      </c>
      <c r="K102" s="101">
        <f t="shared" si="11"/>
        <v>10000</v>
      </c>
      <c r="L102" s="101">
        <f t="shared" si="11"/>
        <v>1139.0519999999999</v>
      </c>
      <c r="M102" s="101">
        <f t="shared" si="11"/>
        <v>11500</v>
      </c>
      <c r="N102" s="101">
        <f t="shared" si="11"/>
        <v>11236.050999999999</v>
      </c>
      <c r="O102" s="101">
        <f t="shared" si="11"/>
        <v>10000</v>
      </c>
      <c r="P102" s="101">
        <f t="shared" si="11"/>
        <v>10000</v>
      </c>
      <c r="Q102" s="46"/>
    </row>
    <row r="103" spans="1:17" x14ac:dyDescent="0.25">
      <c r="A103" s="99"/>
      <c r="B103" s="98"/>
      <c r="C103" s="98"/>
      <c r="D103" s="41" t="s">
        <v>59</v>
      </c>
      <c r="E103" s="41"/>
      <c r="F103" s="41"/>
      <c r="G103" s="41"/>
      <c r="H103" s="41"/>
      <c r="I103" s="47"/>
      <c r="J103" s="47"/>
      <c r="K103" s="47"/>
      <c r="L103" s="47"/>
      <c r="M103" s="47"/>
      <c r="N103" s="47"/>
      <c r="O103" s="47"/>
      <c r="P103" s="47"/>
      <c r="Q103" s="41"/>
    </row>
    <row r="104" spans="1:17" ht="31.5" customHeight="1" x14ac:dyDescent="0.25">
      <c r="A104" s="99"/>
      <c r="B104" s="98"/>
      <c r="C104" s="98"/>
      <c r="D104" s="41" t="s">
        <v>87</v>
      </c>
      <c r="E104" s="58" t="s">
        <v>94</v>
      </c>
      <c r="F104" s="41"/>
      <c r="G104" s="41"/>
      <c r="H104" s="41"/>
      <c r="I104" s="47"/>
      <c r="J104" s="47"/>
      <c r="K104" s="47"/>
      <c r="L104" s="47"/>
      <c r="M104" s="47"/>
      <c r="N104" s="47"/>
      <c r="O104" s="47"/>
      <c r="P104" s="47"/>
      <c r="Q104" s="41"/>
    </row>
    <row r="105" spans="1:17" ht="15.75" customHeight="1" x14ac:dyDescent="0.25">
      <c r="A105" s="99"/>
      <c r="B105" s="98"/>
      <c r="C105" s="98"/>
      <c r="D105" s="41" t="s">
        <v>88</v>
      </c>
      <c r="E105" s="58" t="s">
        <v>95</v>
      </c>
      <c r="F105" s="41"/>
      <c r="G105" s="41"/>
      <c r="H105" s="41"/>
      <c r="I105" s="47">
        <v>11000</v>
      </c>
      <c r="J105" s="47">
        <v>10844.253000000001</v>
      </c>
      <c r="K105" s="47">
        <v>10000</v>
      </c>
      <c r="L105" s="47">
        <v>1139.0519999999999</v>
      </c>
      <c r="M105" s="47">
        <v>11500</v>
      </c>
      <c r="N105" s="47">
        <v>11236.050999999999</v>
      </c>
      <c r="O105" s="47">
        <v>10000</v>
      </c>
      <c r="P105" s="47">
        <v>10000</v>
      </c>
      <c r="Q105" s="41"/>
    </row>
    <row r="106" spans="1:17" ht="31.5" customHeight="1" x14ac:dyDescent="0.25">
      <c r="A106" s="99"/>
      <c r="B106" s="98"/>
      <c r="C106" s="98"/>
      <c r="D106" s="41" t="s">
        <v>89</v>
      </c>
      <c r="E106" s="58" t="s">
        <v>96</v>
      </c>
      <c r="F106" s="41"/>
      <c r="G106" s="41"/>
      <c r="H106" s="41"/>
      <c r="I106" s="47"/>
      <c r="J106" s="47"/>
      <c r="K106" s="47"/>
      <c r="L106" s="47"/>
      <c r="M106" s="47"/>
      <c r="N106" s="47"/>
      <c r="O106" s="47"/>
      <c r="P106" s="47"/>
      <c r="Q106" s="41"/>
    </row>
    <row r="107" spans="1:17" ht="31.5" customHeight="1" x14ac:dyDescent="0.25">
      <c r="A107" s="99"/>
      <c r="B107" s="98"/>
      <c r="C107" s="98"/>
      <c r="D107" s="41" t="s">
        <v>90</v>
      </c>
      <c r="E107" s="58" t="s">
        <v>97</v>
      </c>
      <c r="F107" s="41"/>
      <c r="G107" s="41"/>
      <c r="H107" s="41"/>
      <c r="I107" s="47"/>
      <c r="J107" s="47"/>
      <c r="K107" s="47"/>
      <c r="L107" s="47"/>
      <c r="M107" s="47"/>
      <c r="N107" s="47"/>
      <c r="O107" s="47"/>
      <c r="P107" s="47"/>
      <c r="Q107" s="41"/>
    </row>
    <row r="108" spans="1:17" ht="32.25" customHeight="1" x14ac:dyDescent="0.25">
      <c r="A108" s="99"/>
      <c r="B108" s="98"/>
      <c r="C108" s="98"/>
      <c r="D108" s="41" t="s">
        <v>91</v>
      </c>
      <c r="E108" s="58" t="s">
        <v>98</v>
      </c>
      <c r="F108" s="41"/>
      <c r="G108" s="41"/>
      <c r="H108" s="41"/>
      <c r="I108" s="47"/>
      <c r="J108" s="47"/>
      <c r="K108" s="47"/>
      <c r="L108" s="47"/>
      <c r="M108" s="47"/>
      <c r="N108" s="47"/>
      <c r="O108" s="47"/>
      <c r="P108" s="47"/>
      <c r="Q108" s="41"/>
    </row>
    <row r="109" spans="1:17" ht="31.5" customHeight="1" x14ac:dyDescent="0.25">
      <c r="A109" s="99"/>
      <c r="B109" s="98"/>
      <c r="C109" s="98"/>
      <c r="D109" s="41" t="s">
        <v>92</v>
      </c>
      <c r="E109" s="58" t="s">
        <v>99</v>
      </c>
      <c r="F109" s="41"/>
      <c r="G109" s="41"/>
      <c r="H109" s="41"/>
      <c r="I109" s="47"/>
      <c r="J109" s="47"/>
      <c r="K109" s="47"/>
      <c r="L109" s="47"/>
      <c r="M109" s="47"/>
      <c r="N109" s="47"/>
      <c r="O109" s="47"/>
      <c r="P109" s="47"/>
      <c r="Q109" s="41"/>
    </row>
    <row r="110" spans="1:17" ht="31.5" customHeight="1" x14ac:dyDescent="0.25">
      <c r="A110" s="99"/>
      <c r="B110" s="98"/>
      <c r="C110" s="98"/>
      <c r="D110" s="41" t="s">
        <v>93</v>
      </c>
      <c r="E110" s="58" t="s">
        <v>100</v>
      </c>
      <c r="F110" s="41"/>
      <c r="G110" s="41"/>
      <c r="H110" s="41"/>
      <c r="I110" s="47"/>
      <c r="J110" s="47"/>
      <c r="K110" s="47"/>
      <c r="L110" s="47"/>
      <c r="M110" s="47"/>
      <c r="N110" s="47"/>
      <c r="O110" s="47"/>
      <c r="P110" s="47"/>
      <c r="Q110" s="41"/>
    </row>
    <row r="111" spans="1:17" ht="18.75" x14ac:dyDescent="0.25">
      <c r="A111" s="40"/>
    </row>
    <row r="112" spans="1:17" ht="18.75" x14ac:dyDescent="0.25">
      <c r="A112" s="40"/>
    </row>
    <row r="113" spans="1:17" ht="44.25" customHeight="1" x14ac:dyDescent="0.3">
      <c r="A113" s="61" t="s">
        <v>186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2" t="s">
        <v>187</v>
      </c>
      <c r="L113" s="62"/>
      <c r="Q113" s="59" t="s">
        <v>119</v>
      </c>
    </row>
    <row r="114" spans="1:17" ht="18.75" x14ac:dyDescent="0.25">
      <c r="A114" s="40"/>
    </row>
    <row r="115" spans="1:17" ht="18.75" x14ac:dyDescent="0.25">
      <c r="A115" s="40"/>
    </row>
  </sheetData>
  <mergeCells count="55">
    <mergeCell ref="N1:O1"/>
    <mergeCell ref="A14:Q14"/>
    <mergeCell ref="A12:Q12"/>
    <mergeCell ref="A9:Q9"/>
    <mergeCell ref="A10:Q10"/>
    <mergeCell ref="A11:Q11"/>
    <mergeCell ref="A13:Q13"/>
    <mergeCell ref="B39:B47"/>
    <mergeCell ref="C39:C47"/>
    <mergeCell ref="A48:A56"/>
    <mergeCell ref="A113:J113"/>
    <mergeCell ref="K113:L113"/>
    <mergeCell ref="A66:A74"/>
    <mergeCell ref="B66:B74"/>
    <mergeCell ref="C66:C74"/>
    <mergeCell ref="A39:A47"/>
    <mergeCell ref="B48:B56"/>
    <mergeCell ref="C48:C56"/>
    <mergeCell ref="A57:A65"/>
    <mergeCell ref="B57:B65"/>
    <mergeCell ref="C57:C65"/>
    <mergeCell ref="A75:A83"/>
    <mergeCell ref="B75:B83"/>
    <mergeCell ref="Q16:Q19"/>
    <mergeCell ref="I17:J18"/>
    <mergeCell ref="K17:N17"/>
    <mergeCell ref="O17:P18"/>
    <mergeCell ref="E18:E19"/>
    <mergeCell ref="F18:F19"/>
    <mergeCell ref="G18:G19"/>
    <mergeCell ref="H18:H19"/>
    <mergeCell ref="K18:L18"/>
    <mergeCell ref="M18:N18"/>
    <mergeCell ref="I16:P16"/>
    <mergeCell ref="A16:A19"/>
    <mergeCell ref="B16:B19"/>
    <mergeCell ref="C16:C19"/>
    <mergeCell ref="D16:D19"/>
    <mergeCell ref="E16:H17"/>
    <mergeCell ref="A21:A29"/>
    <mergeCell ref="B21:B29"/>
    <mergeCell ref="C21:C29"/>
    <mergeCell ref="A30:A38"/>
    <mergeCell ref="B30:B38"/>
    <mergeCell ref="C30:C38"/>
    <mergeCell ref="A102:A110"/>
    <mergeCell ref="B102:B110"/>
    <mergeCell ref="C102:C110"/>
    <mergeCell ref="C75:C83"/>
    <mergeCell ref="A84:A92"/>
    <mergeCell ref="B84:B92"/>
    <mergeCell ref="C84:C92"/>
    <mergeCell ref="A93:A101"/>
    <mergeCell ref="B93:B101"/>
    <mergeCell ref="C93:C101"/>
  </mergeCells>
  <pageMargins left="0.78740157480314965" right="0.78740157480314965" top="0.59055118110236227" bottom="0.47244094488188981" header="0.11811023622047245" footer="0.31496062992125984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97"/>
  <sheetViews>
    <sheetView tabSelected="1" topLeftCell="A16" zoomScale="70" zoomScaleNormal="70" workbookViewId="0">
      <selection activeCell="J23" sqref="J23"/>
    </sheetView>
  </sheetViews>
  <sheetFormatPr defaultRowHeight="15.75" x14ac:dyDescent="0.25"/>
  <cols>
    <col min="1" max="1" width="4.7109375" style="39" customWidth="1"/>
    <col min="2" max="2" width="18.5703125" style="39" customWidth="1"/>
    <col min="3" max="3" width="21.140625" style="39" customWidth="1"/>
    <col min="4" max="4" width="37" style="39" customWidth="1"/>
    <col min="5" max="11" width="15.85546875" style="39" customWidth="1"/>
    <col min="12" max="12" width="15.28515625" style="39" customWidth="1"/>
    <col min="13" max="13" width="16.7109375" style="39" customWidth="1"/>
    <col min="14" max="16384" width="9.140625" style="39"/>
  </cols>
  <sheetData>
    <row r="1" spans="1:13" x14ac:dyDescent="0.25">
      <c r="J1" s="63" t="s">
        <v>203</v>
      </c>
      <c r="K1" s="63"/>
    </row>
    <row r="3" spans="1:13" ht="18.75" x14ac:dyDescent="0.25">
      <c r="J3" s="43" t="s">
        <v>86</v>
      </c>
    </row>
    <row r="4" spans="1:13" ht="18.75" x14ac:dyDescent="0.25">
      <c r="J4" s="43" t="s">
        <v>57</v>
      </c>
    </row>
    <row r="5" spans="1:13" ht="18.75" x14ac:dyDescent="0.25">
      <c r="J5" s="43" t="s">
        <v>56</v>
      </c>
    </row>
    <row r="6" spans="1:13" ht="18.75" x14ac:dyDescent="0.25">
      <c r="J6" s="43" t="s">
        <v>55</v>
      </c>
    </row>
    <row r="7" spans="1:13" ht="18.75" x14ac:dyDescent="0.25">
      <c r="J7" s="43" t="s">
        <v>54</v>
      </c>
    </row>
    <row r="8" spans="1:13" ht="18.75" x14ac:dyDescent="0.25">
      <c r="A8" s="43"/>
    </row>
    <row r="9" spans="1:13" ht="18.75" x14ac:dyDescent="0.25">
      <c r="A9" s="43"/>
    </row>
    <row r="10" spans="1:13" ht="18.75" x14ac:dyDescent="0.25">
      <c r="A10" s="42"/>
    </row>
    <row r="11" spans="1:13" ht="18.75" x14ac:dyDescent="0.25">
      <c r="A11" s="40"/>
    </row>
    <row r="12" spans="1:13" ht="18.75" x14ac:dyDescent="0.25">
      <c r="A12" s="64" t="s">
        <v>53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8.75" x14ac:dyDescent="0.25">
      <c r="A13" s="64" t="s">
        <v>85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8.75" x14ac:dyDescent="0.25">
      <c r="A14" s="64" t="s">
        <v>172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22.5" x14ac:dyDescent="0.25">
      <c r="A15" s="85" t="s">
        <v>74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8.75" x14ac:dyDescent="0.25">
      <c r="A16" s="64" t="s">
        <v>84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8.75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8.75" x14ac:dyDescent="0.25">
      <c r="M18" s="42" t="s">
        <v>83</v>
      </c>
    </row>
    <row r="19" spans="1:13" x14ac:dyDescent="0.25">
      <c r="A19" s="60" t="s">
        <v>50</v>
      </c>
      <c r="B19" s="60" t="s">
        <v>82</v>
      </c>
      <c r="C19" s="60" t="s">
        <v>70</v>
      </c>
      <c r="D19" s="60" t="s">
        <v>81</v>
      </c>
      <c r="E19" s="60">
        <f>'пр 9 к Пор'!E13</f>
        <v>2016</v>
      </c>
      <c r="F19" s="60"/>
      <c r="G19" s="60">
        <f>'пр 9 к Пор'!G13:J13</f>
        <v>2017</v>
      </c>
      <c r="H19" s="60"/>
      <c r="I19" s="60"/>
      <c r="J19" s="60"/>
      <c r="K19" s="60" t="s">
        <v>46</v>
      </c>
      <c r="L19" s="60"/>
      <c r="M19" s="60" t="s">
        <v>67</v>
      </c>
    </row>
    <row r="20" spans="1:13" x14ac:dyDescent="0.25">
      <c r="A20" s="60"/>
      <c r="B20" s="60"/>
      <c r="C20" s="60"/>
      <c r="D20" s="60"/>
      <c r="E20" s="60"/>
      <c r="F20" s="60"/>
      <c r="G20" s="60" t="s">
        <v>44</v>
      </c>
      <c r="H20" s="60"/>
      <c r="I20" s="60" t="s">
        <v>43</v>
      </c>
      <c r="J20" s="60"/>
      <c r="K20" s="60"/>
      <c r="L20" s="60"/>
      <c r="M20" s="60"/>
    </row>
    <row r="21" spans="1:13" x14ac:dyDescent="0.25">
      <c r="A21" s="60"/>
      <c r="B21" s="60"/>
      <c r="C21" s="60"/>
      <c r="D21" s="60"/>
      <c r="E21" s="58" t="s">
        <v>11</v>
      </c>
      <c r="F21" s="58" t="s">
        <v>12</v>
      </c>
      <c r="G21" s="58" t="s">
        <v>11</v>
      </c>
      <c r="H21" s="58" t="s">
        <v>12</v>
      </c>
      <c r="I21" s="58" t="s">
        <v>11</v>
      </c>
      <c r="J21" s="58" t="s">
        <v>12</v>
      </c>
      <c r="K21" s="58">
        <f>'пр 9 к Пор'!K15</f>
        <v>2018</v>
      </c>
      <c r="L21" s="58">
        <f>'пр 9 к Пор'!L15</f>
        <v>2019</v>
      </c>
      <c r="M21" s="60"/>
    </row>
    <row r="22" spans="1:13" x14ac:dyDescent="0.25">
      <c r="A22" s="58">
        <v>1</v>
      </c>
      <c r="B22" s="58">
        <v>2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8">
        <v>10</v>
      </c>
      <c r="K22" s="58">
        <v>11</v>
      </c>
      <c r="L22" s="58">
        <v>12</v>
      </c>
      <c r="M22" s="58">
        <v>13</v>
      </c>
    </row>
    <row r="23" spans="1:13" x14ac:dyDescent="0.25">
      <c r="A23" s="86">
        <v>1</v>
      </c>
      <c r="B23" s="87" t="s">
        <v>61</v>
      </c>
      <c r="C23" s="88" t="s">
        <v>106</v>
      </c>
      <c r="D23" s="89" t="s">
        <v>80</v>
      </c>
      <c r="E23" s="90">
        <f>SUM(E25:E29)</f>
        <v>19551.065000000002</v>
      </c>
      <c r="F23" s="90">
        <f t="shared" ref="F23:L23" si="0">SUM(F25:F29)</f>
        <v>16339.627</v>
      </c>
      <c r="G23" s="90">
        <f t="shared" si="0"/>
        <v>19836.222999999998</v>
      </c>
      <c r="H23" s="90">
        <f t="shared" si="0"/>
        <v>1420.0249999999999</v>
      </c>
      <c r="I23" s="90">
        <f t="shared" si="0"/>
        <v>22291.620000000003</v>
      </c>
      <c r="J23" s="90">
        <f t="shared" si="0"/>
        <v>21278.848000000002</v>
      </c>
      <c r="K23" s="90">
        <f t="shared" si="0"/>
        <v>13920.25</v>
      </c>
      <c r="L23" s="90">
        <f t="shared" si="0"/>
        <v>13920.25</v>
      </c>
      <c r="M23" s="89"/>
    </row>
    <row r="24" spans="1:13" x14ac:dyDescent="0.25">
      <c r="A24" s="86"/>
      <c r="B24" s="87"/>
      <c r="C24" s="88"/>
      <c r="D24" s="41" t="s">
        <v>79</v>
      </c>
      <c r="E24" s="47"/>
      <c r="F24" s="47"/>
      <c r="G24" s="47"/>
      <c r="H24" s="47"/>
      <c r="I24" s="47"/>
      <c r="J24" s="47"/>
      <c r="K24" s="47"/>
      <c r="L24" s="47"/>
      <c r="M24" s="41"/>
    </row>
    <row r="25" spans="1:13" x14ac:dyDescent="0.25">
      <c r="A25" s="86"/>
      <c r="B25" s="87"/>
      <c r="C25" s="88"/>
      <c r="D25" s="45" t="s">
        <v>102</v>
      </c>
      <c r="E25" s="47">
        <f t="shared" ref="E25:L27" si="1">SUMIF($D$30:$D$92,$D25,E$30:E$92)</f>
        <v>0</v>
      </c>
      <c r="F25" s="47">
        <f t="shared" si="1"/>
        <v>0</v>
      </c>
      <c r="G25" s="47">
        <f t="shared" si="1"/>
        <v>0</v>
      </c>
      <c r="H25" s="47">
        <f t="shared" si="1"/>
        <v>0</v>
      </c>
      <c r="I25" s="47">
        <f t="shared" si="1"/>
        <v>0</v>
      </c>
      <c r="J25" s="47">
        <f t="shared" si="1"/>
        <v>0</v>
      </c>
      <c r="K25" s="47">
        <f t="shared" si="1"/>
        <v>0</v>
      </c>
      <c r="L25" s="47">
        <f t="shared" si="1"/>
        <v>0</v>
      </c>
      <c r="M25" s="41"/>
    </row>
    <row r="26" spans="1:13" x14ac:dyDescent="0.25">
      <c r="A26" s="86"/>
      <c r="B26" s="87"/>
      <c r="C26" s="88"/>
      <c r="D26" s="41" t="s">
        <v>103</v>
      </c>
      <c r="E26" s="47">
        <f t="shared" si="1"/>
        <v>3809.5</v>
      </c>
      <c r="F26" s="47">
        <f t="shared" si="1"/>
        <v>3800.5</v>
      </c>
      <c r="G26" s="47">
        <f t="shared" si="1"/>
        <v>4905</v>
      </c>
      <c r="H26" s="47">
        <f t="shared" si="1"/>
        <v>0</v>
      </c>
      <c r="I26" s="47">
        <f>SUMIF($D$30:$D$92,$D26,I$30:I$92)</f>
        <v>4488.5</v>
      </c>
      <c r="J26" s="47">
        <f>SUMIF($D$30:$D$92,$D26,J$30:J$92)</f>
        <v>4203.0910000000003</v>
      </c>
      <c r="K26" s="47">
        <f t="shared" si="1"/>
        <v>0</v>
      </c>
      <c r="L26" s="47">
        <f t="shared" si="1"/>
        <v>0</v>
      </c>
      <c r="M26" s="41"/>
    </row>
    <row r="27" spans="1:13" x14ac:dyDescent="0.25">
      <c r="A27" s="86"/>
      <c r="B27" s="87"/>
      <c r="C27" s="88"/>
      <c r="D27" s="41" t="s">
        <v>78</v>
      </c>
      <c r="E27" s="47">
        <f t="shared" si="1"/>
        <v>15741.565000000001</v>
      </c>
      <c r="F27" s="47">
        <f t="shared" si="1"/>
        <v>12539.127</v>
      </c>
      <c r="G27" s="47">
        <f t="shared" si="1"/>
        <v>14931.223</v>
      </c>
      <c r="H27" s="47">
        <f>SUMIF($D$30:$D$92,$D27,H$30:H$92)</f>
        <v>1420.0249999999999</v>
      </c>
      <c r="I27" s="47">
        <f>SUMIF($D$30:$D$92,$D27,I$30:I$92)</f>
        <v>17803.120000000003</v>
      </c>
      <c r="J27" s="47">
        <f>SUMIF($D$30:$D$92,$D27,J$30:J$92)</f>
        <v>17075.757000000001</v>
      </c>
      <c r="K27" s="47">
        <f>SUMIF($D$30:$D$92,$D27,K$30:K$92)</f>
        <v>13920.25</v>
      </c>
      <c r="L27" s="47">
        <f>SUMIF($D$30:$D$92,$D27,L$30:L$92)</f>
        <v>13920.25</v>
      </c>
      <c r="M27" s="41"/>
    </row>
    <row r="28" spans="1:13" ht="31.5" x14ac:dyDescent="0.25">
      <c r="A28" s="86"/>
      <c r="B28" s="87"/>
      <c r="C28" s="88"/>
      <c r="D28" s="44" t="s">
        <v>104</v>
      </c>
      <c r="E28" s="47"/>
      <c r="F28" s="47"/>
      <c r="G28" s="47"/>
      <c r="H28" s="47">
        <f>SUMIF($D$30:$D$92,$D28,H$30:H$92)</f>
        <v>0</v>
      </c>
      <c r="I28" s="47"/>
      <c r="J28" s="47"/>
      <c r="K28" s="47"/>
      <c r="L28" s="47"/>
      <c r="M28" s="41"/>
    </row>
    <row r="29" spans="1:13" x14ac:dyDescent="0.25">
      <c r="A29" s="86"/>
      <c r="B29" s="87"/>
      <c r="C29" s="88"/>
      <c r="D29" s="41" t="s">
        <v>77</v>
      </c>
      <c r="E29" s="47">
        <f>SUMIF($D$30:$D$92,$D29,E$30:E$92)</f>
        <v>0</v>
      </c>
      <c r="F29" s="47">
        <f>SUMIF($D$30:$D$92,$D29,F$30:F$92)</f>
        <v>0</v>
      </c>
      <c r="G29" s="47">
        <f>SUMIF($D$30:$D$92,$D29,G$30:G$92)</f>
        <v>0</v>
      </c>
      <c r="H29" s="47">
        <f>SUMIF($D$30:$D$92,$D29,H$30:H$92)</f>
        <v>0</v>
      </c>
      <c r="I29" s="47">
        <f>SUMIF($D$30:$D$92,$D29,I$30:I$92)</f>
        <v>0</v>
      </c>
      <c r="J29" s="47">
        <f>SUMIF($D$30:$D$92,$D29,J$30:J$92)</f>
        <v>0</v>
      </c>
      <c r="K29" s="47">
        <f>SUMIF($D$30:$D$92,$D29,K$30:K$92)</f>
        <v>0</v>
      </c>
      <c r="L29" s="47">
        <f>SUMIF($D$30:$D$92,$D29,L$30:L$92)</f>
        <v>0</v>
      </c>
      <c r="M29" s="41"/>
    </row>
    <row r="30" spans="1:13" x14ac:dyDescent="0.25">
      <c r="A30" s="86">
        <v>2</v>
      </c>
      <c r="B30" s="87" t="s">
        <v>8</v>
      </c>
      <c r="C30" s="88" t="s">
        <v>182</v>
      </c>
      <c r="D30" s="46" t="s">
        <v>80</v>
      </c>
      <c r="E30" s="48">
        <f>SUM(E32:E36)</f>
        <v>0</v>
      </c>
      <c r="F30" s="48">
        <f t="shared" ref="F30:L30" si="2">SUM(F32:F36)</f>
        <v>0</v>
      </c>
      <c r="G30" s="48">
        <f t="shared" si="2"/>
        <v>0</v>
      </c>
      <c r="H30" s="48">
        <f t="shared" si="2"/>
        <v>0</v>
      </c>
      <c r="I30" s="48">
        <f t="shared" si="2"/>
        <v>2870.91</v>
      </c>
      <c r="J30" s="48">
        <f t="shared" si="2"/>
        <v>2753.25</v>
      </c>
      <c r="K30" s="48">
        <f t="shared" si="2"/>
        <v>0</v>
      </c>
      <c r="L30" s="48">
        <f t="shared" si="2"/>
        <v>0</v>
      </c>
      <c r="M30" s="46"/>
    </row>
    <row r="31" spans="1:13" x14ac:dyDescent="0.25">
      <c r="A31" s="86"/>
      <c r="B31" s="87"/>
      <c r="C31" s="88"/>
      <c r="D31" s="41" t="s">
        <v>79</v>
      </c>
      <c r="E31" s="47"/>
      <c r="F31" s="47"/>
      <c r="G31" s="47"/>
      <c r="H31" s="47"/>
      <c r="I31" s="47"/>
      <c r="J31" s="47"/>
      <c r="K31" s="47"/>
      <c r="L31" s="47"/>
      <c r="M31" s="41"/>
    </row>
    <row r="32" spans="1:13" x14ac:dyDescent="0.25">
      <c r="A32" s="86"/>
      <c r="B32" s="87"/>
      <c r="C32" s="88"/>
      <c r="D32" s="45" t="s">
        <v>102</v>
      </c>
      <c r="E32" s="47"/>
      <c r="F32" s="47"/>
      <c r="G32" s="47"/>
      <c r="H32" s="47"/>
      <c r="I32" s="47"/>
      <c r="J32" s="47"/>
      <c r="K32" s="47"/>
      <c r="L32" s="47"/>
      <c r="M32" s="41"/>
    </row>
    <row r="33" spans="1:13" x14ac:dyDescent="0.25">
      <c r="A33" s="86"/>
      <c r="B33" s="87"/>
      <c r="C33" s="88"/>
      <c r="D33" s="41" t="s">
        <v>103</v>
      </c>
      <c r="E33" s="47"/>
      <c r="F33" s="47"/>
      <c r="G33" s="47"/>
      <c r="H33" s="47"/>
      <c r="I33" s="47"/>
      <c r="J33" s="47"/>
      <c r="K33" s="47"/>
      <c r="L33" s="47"/>
      <c r="M33" s="41"/>
    </row>
    <row r="34" spans="1:13" x14ac:dyDescent="0.25">
      <c r="A34" s="86"/>
      <c r="B34" s="87"/>
      <c r="C34" s="88"/>
      <c r="D34" s="41" t="s">
        <v>78</v>
      </c>
      <c r="E34" s="47"/>
      <c r="F34" s="47"/>
      <c r="G34" s="47"/>
      <c r="H34" s="47"/>
      <c r="I34" s="47">
        <v>2870.91</v>
      </c>
      <c r="J34" s="47">
        <v>2753.25</v>
      </c>
      <c r="K34" s="47"/>
      <c r="L34" s="47"/>
      <c r="M34" s="41"/>
    </row>
    <row r="35" spans="1:13" ht="31.5" x14ac:dyDescent="0.25">
      <c r="A35" s="86"/>
      <c r="B35" s="87"/>
      <c r="C35" s="88"/>
      <c r="D35" s="44" t="s">
        <v>104</v>
      </c>
      <c r="E35" s="47"/>
      <c r="F35" s="47"/>
      <c r="G35" s="47"/>
      <c r="H35" s="47"/>
      <c r="I35" s="47"/>
      <c r="J35" s="47"/>
      <c r="K35" s="47"/>
      <c r="L35" s="47"/>
      <c r="M35" s="41"/>
    </row>
    <row r="36" spans="1:13" x14ac:dyDescent="0.25">
      <c r="A36" s="86"/>
      <c r="B36" s="87"/>
      <c r="C36" s="88"/>
      <c r="D36" s="41" t="s">
        <v>77</v>
      </c>
      <c r="E36" s="47"/>
      <c r="F36" s="47"/>
      <c r="G36" s="47"/>
      <c r="H36" s="47"/>
      <c r="I36" s="47"/>
      <c r="J36" s="47"/>
      <c r="K36" s="47"/>
      <c r="L36" s="47"/>
      <c r="M36" s="41"/>
    </row>
    <row r="37" spans="1:13" x14ac:dyDescent="0.25">
      <c r="A37" s="86">
        <v>3</v>
      </c>
      <c r="B37" s="87" t="s">
        <v>101</v>
      </c>
      <c r="C37" s="88" t="s">
        <v>107</v>
      </c>
      <c r="D37" s="46" t="s">
        <v>80</v>
      </c>
      <c r="E37" s="48">
        <f>SUM(E39:E43)</f>
        <v>50</v>
      </c>
      <c r="F37" s="48">
        <f t="shared" ref="F37:J37" si="3">SUM(F39:F43)</f>
        <v>0</v>
      </c>
      <c r="G37" s="48">
        <f t="shared" si="3"/>
        <v>10</v>
      </c>
      <c r="H37" s="48">
        <f t="shared" si="3"/>
        <v>0</v>
      </c>
      <c r="I37" s="48"/>
      <c r="J37" s="48">
        <f t="shared" si="3"/>
        <v>0</v>
      </c>
      <c r="K37" s="48">
        <v>0</v>
      </c>
      <c r="L37" s="48">
        <v>0</v>
      </c>
      <c r="M37" s="46"/>
    </row>
    <row r="38" spans="1:13" x14ac:dyDescent="0.25">
      <c r="A38" s="86"/>
      <c r="B38" s="87"/>
      <c r="C38" s="88"/>
      <c r="D38" s="41" t="s">
        <v>79</v>
      </c>
      <c r="E38" s="47"/>
      <c r="F38" s="47"/>
      <c r="G38" s="47"/>
      <c r="H38" s="47"/>
      <c r="I38" s="47"/>
      <c r="J38" s="47"/>
      <c r="K38" s="47"/>
      <c r="L38" s="47"/>
      <c r="M38" s="41"/>
    </row>
    <row r="39" spans="1:13" x14ac:dyDescent="0.25">
      <c r="A39" s="86"/>
      <c r="B39" s="87"/>
      <c r="C39" s="88"/>
      <c r="D39" s="45" t="s">
        <v>102</v>
      </c>
      <c r="E39" s="47"/>
      <c r="F39" s="47"/>
      <c r="G39" s="47"/>
      <c r="H39" s="47"/>
      <c r="I39" s="47"/>
      <c r="J39" s="47"/>
      <c r="K39" s="47"/>
      <c r="L39" s="47"/>
      <c r="M39" s="41"/>
    </row>
    <row r="40" spans="1:13" x14ac:dyDescent="0.25">
      <c r="A40" s="86"/>
      <c r="B40" s="87"/>
      <c r="C40" s="88"/>
      <c r="D40" s="41" t="s">
        <v>103</v>
      </c>
      <c r="E40" s="47"/>
      <c r="F40" s="47"/>
      <c r="G40" s="47"/>
      <c r="H40" s="47"/>
      <c r="I40" s="47"/>
      <c r="J40" s="47"/>
      <c r="K40" s="47"/>
      <c r="L40" s="47"/>
      <c r="M40" s="41"/>
    </row>
    <row r="41" spans="1:13" x14ac:dyDescent="0.25">
      <c r="A41" s="86"/>
      <c r="B41" s="87"/>
      <c r="C41" s="88"/>
      <c r="D41" s="41" t="s">
        <v>78</v>
      </c>
      <c r="E41" s="47">
        <v>50</v>
      </c>
      <c r="F41" s="47"/>
      <c r="G41" s="47">
        <v>10</v>
      </c>
      <c r="H41" s="47"/>
      <c r="I41" s="47"/>
      <c r="J41" s="47"/>
      <c r="K41" s="47"/>
      <c r="L41" s="47"/>
      <c r="M41" s="41"/>
    </row>
    <row r="42" spans="1:13" ht="31.5" x14ac:dyDescent="0.25">
      <c r="A42" s="86"/>
      <c r="B42" s="87"/>
      <c r="C42" s="88"/>
      <c r="D42" s="44" t="s">
        <v>104</v>
      </c>
      <c r="E42" s="47"/>
      <c r="F42" s="47"/>
      <c r="G42" s="47"/>
      <c r="H42" s="47"/>
      <c r="I42" s="47"/>
      <c r="J42" s="47"/>
      <c r="K42" s="47"/>
      <c r="L42" s="47"/>
      <c r="M42" s="41"/>
    </row>
    <row r="43" spans="1:13" x14ac:dyDescent="0.25">
      <c r="A43" s="86"/>
      <c r="B43" s="87"/>
      <c r="C43" s="88"/>
      <c r="D43" s="41" t="s">
        <v>77</v>
      </c>
      <c r="E43" s="47"/>
      <c r="F43" s="47"/>
      <c r="G43" s="47"/>
      <c r="H43" s="47"/>
      <c r="I43" s="47"/>
      <c r="J43" s="47"/>
      <c r="K43" s="47"/>
      <c r="L43" s="47"/>
      <c r="M43" s="41"/>
    </row>
    <row r="44" spans="1:13" x14ac:dyDescent="0.25">
      <c r="A44" s="91"/>
      <c r="B44" s="92" t="s">
        <v>108</v>
      </c>
      <c r="C44" s="93" t="s">
        <v>109</v>
      </c>
      <c r="D44" s="46" t="s">
        <v>220</v>
      </c>
      <c r="E44" s="48">
        <v>2254.1</v>
      </c>
      <c r="F44" s="48">
        <v>35</v>
      </c>
      <c r="G44" s="48">
        <v>1450</v>
      </c>
      <c r="H44" s="48"/>
      <c r="I44" s="48">
        <v>870.3</v>
      </c>
      <c r="J44" s="48">
        <v>752.19299999999998</v>
      </c>
      <c r="K44" s="48">
        <v>700</v>
      </c>
      <c r="L44" s="48">
        <v>700</v>
      </c>
      <c r="M44" s="46"/>
    </row>
    <row r="45" spans="1:13" ht="24" customHeight="1" x14ac:dyDescent="0.25">
      <c r="A45" s="86">
        <v>4</v>
      </c>
      <c r="B45" s="94"/>
      <c r="C45" s="95"/>
      <c r="D45" s="41" t="s">
        <v>79</v>
      </c>
      <c r="E45" s="47"/>
      <c r="F45" s="47"/>
      <c r="G45" s="47"/>
      <c r="H45" s="47"/>
      <c r="I45" s="47"/>
      <c r="J45" s="47"/>
      <c r="K45" s="47"/>
      <c r="L45" s="47"/>
      <c r="M45" s="41"/>
    </row>
    <row r="46" spans="1:13" x14ac:dyDescent="0.25">
      <c r="A46" s="86"/>
      <c r="B46" s="94"/>
      <c r="C46" s="95"/>
      <c r="D46" s="45" t="s">
        <v>102</v>
      </c>
      <c r="E46" s="47"/>
      <c r="F46" s="47"/>
      <c r="G46" s="47"/>
      <c r="H46" s="47"/>
      <c r="I46" s="47"/>
      <c r="J46" s="47"/>
      <c r="K46" s="47"/>
      <c r="L46" s="47"/>
      <c r="M46" s="41"/>
    </row>
    <row r="47" spans="1:13" x14ac:dyDescent="0.25">
      <c r="A47" s="86"/>
      <c r="B47" s="94"/>
      <c r="C47" s="95"/>
      <c r="D47" s="41" t="s">
        <v>103</v>
      </c>
      <c r="E47" s="47"/>
      <c r="F47" s="47"/>
      <c r="G47" s="47"/>
      <c r="H47" s="47"/>
      <c r="I47" s="47"/>
      <c r="J47" s="47"/>
      <c r="K47" s="47"/>
      <c r="L47" s="47"/>
      <c r="M47" s="41"/>
    </row>
    <row r="48" spans="1:13" x14ac:dyDescent="0.25">
      <c r="A48" s="86"/>
      <c r="B48" s="94"/>
      <c r="C48" s="95"/>
      <c r="D48" s="41" t="s">
        <v>78</v>
      </c>
      <c r="E48" s="47">
        <v>2254.1</v>
      </c>
      <c r="F48" s="47">
        <v>35</v>
      </c>
      <c r="G48" s="47">
        <v>1450</v>
      </c>
      <c r="H48" s="47"/>
      <c r="I48" s="47">
        <v>870.3</v>
      </c>
      <c r="J48" s="47">
        <v>752.19299999999998</v>
      </c>
      <c r="K48" s="47">
        <v>700</v>
      </c>
      <c r="L48" s="47">
        <v>700</v>
      </c>
      <c r="M48" s="41"/>
    </row>
    <row r="49" spans="1:13" ht="31.5" x14ac:dyDescent="0.25">
      <c r="A49" s="86"/>
      <c r="B49" s="94"/>
      <c r="C49" s="95"/>
      <c r="D49" s="44" t="s">
        <v>104</v>
      </c>
      <c r="E49" s="47"/>
      <c r="F49" s="47"/>
      <c r="G49" s="47"/>
      <c r="H49" s="47"/>
      <c r="I49" s="47"/>
      <c r="J49" s="47"/>
      <c r="K49" s="47"/>
      <c r="L49" s="47"/>
      <c r="M49" s="41"/>
    </row>
    <row r="50" spans="1:13" ht="23.25" customHeight="1" x14ac:dyDescent="0.25">
      <c r="A50" s="86"/>
      <c r="B50" s="96"/>
      <c r="C50" s="97"/>
      <c r="D50" s="41" t="s">
        <v>77</v>
      </c>
      <c r="E50" s="47"/>
      <c r="F50" s="47"/>
      <c r="G50" s="47"/>
      <c r="H50" s="47"/>
      <c r="I50" s="47"/>
      <c r="J50" s="47"/>
      <c r="K50" s="47"/>
      <c r="L50" s="47"/>
      <c r="M50" s="41"/>
    </row>
    <row r="51" spans="1:13" x14ac:dyDescent="0.25">
      <c r="A51" s="86">
        <v>5</v>
      </c>
      <c r="B51" s="87" t="s">
        <v>110</v>
      </c>
      <c r="C51" s="88" t="s">
        <v>111</v>
      </c>
      <c r="D51" s="46" t="s">
        <v>80</v>
      </c>
      <c r="E51" s="48">
        <f>SUM(E53:E57)</f>
        <v>310</v>
      </c>
      <c r="F51" s="48">
        <f t="shared" ref="F51:L51" si="4">SUM(F53:F57)</f>
        <v>0</v>
      </c>
      <c r="G51" s="48">
        <f t="shared" si="4"/>
        <v>310</v>
      </c>
      <c r="H51" s="48">
        <f t="shared" si="4"/>
        <v>0</v>
      </c>
      <c r="I51" s="48">
        <f t="shared" si="4"/>
        <v>284.14100000000002</v>
      </c>
      <c r="J51" s="48">
        <f t="shared" si="4"/>
        <v>284.14100000000002</v>
      </c>
      <c r="K51" s="48">
        <f t="shared" si="4"/>
        <v>310</v>
      </c>
      <c r="L51" s="48">
        <f t="shared" si="4"/>
        <v>310</v>
      </c>
      <c r="M51" s="46"/>
    </row>
    <row r="52" spans="1:13" x14ac:dyDescent="0.25">
      <c r="A52" s="86"/>
      <c r="B52" s="87"/>
      <c r="C52" s="88"/>
      <c r="D52" s="41" t="s">
        <v>79</v>
      </c>
      <c r="E52" s="47"/>
      <c r="F52" s="47"/>
      <c r="G52" s="47"/>
      <c r="H52" s="47"/>
      <c r="I52" s="47"/>
      <c r="J52" s="47"/>
      <c r="K52" s="47"/>
      <c r="L52" s="47"/>
      <c r="M52" s="41"/>
    </row>
    <row r="53" spans="1:13" x14ac:dyDescent="0.25">
      <c r="A53" s="86"/>
      <c r="B53" s="87"/>
      <c r="C53" s="88"/>
      <c r="D53" s="45" t="s">
        <v>102</v>
      </c>
      <c r="E53" s="47"/>
      <c r="F53" s="47"/>
      <c r="G53" s="47"/>
      <c r="H53" s="47"/>
      <c r="I53" s="47"/>
      <c r="J53" s="47"/>
      <c r="K53" s="47"/>
      <c r="L53" s="47"/>
      <c r="M53" s="41"/>
    </row>
    <row r="54" spans="1:13" x14ac:dyDescent="0.25">
      <c r="A54" s="86"/>
      <c r="B54" s="87"/>
      <c r="C54" s="88"/>
      <c r="D54" s="41" t="s">
        <v>103</v>
      </c>
      <c r="E54" s="47"/>
      <c r="F54" s="47"/>
      <c r="G54" s="47"/>
      <c r="H54" s="47"/>
      <c r="I54" s="47"/>
      <c r="J54" s="47"/>
      <c r="K54" s="47"/>
      <c r="L54" s="47"/>
      <c r="M54" s="41"/>
    </row>
    <row r="55" spans="1:13" x14ac:dyDescent="0.25">
      <c r="A55" s="86"/>
      <c r="B55" s="87"/>
      <c r="C55" s="88"/>
      <c r="D55" s="41" t="s">
        <v>78</v>
      </c>
      <c r="E55" s="47">
        <v>310</v>
      </c>
      <c r="F55" s="47"/>
      <c r="G55" s="47">
        <v>310</v>
      </c>
      <c r="H55" s="47"/>
      <c r="I55" s="47">
        <v>284.14100000000002</v>
      </c>
      <c r="J55" s="47">
        <v>284.14100000000002</v>
      </c>
      <c r="K55" s="47">
        <v>310</v>
      </c>
      <c r="L55" s="47">
        <v>310</v>
      </c>
      <c r="M55" s="41"/>
    </row>
    <row r="56" spans="1:13" ht="31.5" x14ac:dyDescent="0.25">
      <c r="A56" s="86"/>
      <c r="B56" s="87"/>
      <c r="C56" s="88"/>
      <c r="D56" s="44" t="s">
        <v>104</v>
      </c>
      <c r="E56" s="47"/>
      <c r="F56" s="47"/>
      <c r="G56" s="47"/>
      <c r="H56" s="47"/>
      <c r="I56" s="47"/>
      <c r="J56" s="47"/>
      <c r="K56" s="47"/>
      <c r="L56" s="47"/>
      <c r="M56" s="41"/>
    </row>
    <row r="57" spans="1:13" x14ac:dyDescent="0.25">
      <c r="A57" s="86"/>
      <c r="B57" s="87"/>
      <c r="C57" s="88"/>
      <c r="D57" s="41" t="s">
        <v>77</v>
      </c>
      <c r="E57" s="47"/>
      <c r="F57" s="47"/>
      <c r="G57" s="47"/>
      <c r="H57" s="47"/>
      <c r="I57" s="47"/>
      <c r="J57" s="47"/>
      <c r="K57" s="47"/>
      <c r="L57" s="47"/>
      <c r="M57" s="41"/>
    </row>
    <row r="58" spans="1:13" ht="15.75" customHeight="1" x14ac:dyDescent="0.25">
      <c r="A58" s="86">
        <v>6</v>
      </c>
      <c r="B58" s="87" t="s">
        <v>112</v>
      </c>
      <c r="C58" s="98" t="s">
        <v>113</v>
      </c>
      <c r="D58" s="46" t="s">
        <v>80</v>
      </c>
      <c r="E58" s="48">
        <f>SUM(E60:E64)</f>
        <v>4818.5</v>
      </c>
      <c r="F58" s="48">
        <f t="shared" ref="F58:L58" si="5">SUM(F60:F64)</f>
        <v>4523</v>
      </c>
      <c r="G58" s="48">
        <f t="shared" si="5"/>
        <v>6653</v>
      </c>
      <c r="H58" s="48">
        <f t="shared" si="5"/>
        <v>248</v>
      </c>
      <c r="I58" s="48">
        <f t="shared" si="5"/>
        <v>6167.5</v>
      </c>
      <c r="J58" s="48">
        <f t="shared" si="5"/>
        <v>5835.5910000000003</v>
      </c>
      <c r="K58" s="48">
        <f t="shared" si="5"/>
        <v>1000</v>
      </c>
      <c r="L58" s="48">
        <f t="shared" si="5"/>
        <v>1000</v>
      </c>
      <c r="M58" s="46"/>
    </row>
    <row r="59" spans="1:13" x14ac:dyDescent="0.25">
      <c r="A59" s="86"/>
      <c r="B59" s="87"/>
      <c r="C59" s="98"/>
      <c r="D59" s="41" t="s">
        <v>79</v>
      </c>
      <c r="E59" s="47"/>
      <c r="F59" s="47"/>
      <c r="G59" s="47"/>
      <c r="H59" s="47"/>
      <c r="I59" s="47"/>
      <c r="J59" s="47"/>
      <c r="K59" s="47"/>
      <c r="L59" s="47"/>
      <c r="M59" s="41"/>
    </row>
    <row r="60" spans="1:13" x14ac:dyDescent="0.25">
      <c r="A60" s="86"/>
      <c r="B60" s="87"/>
      <c r="C60" s="98"/>
      <c r="D60" s="45" t="s">
        <v>102</v>
      </c>
      <c r="E60" s="47"/>
      <c r="F60" s="47"/>
      <c r="G60" s="47"/>
      <c r="H60" s="47"/>
      <c r="I60" s="47"/>
      <c r="J60" s="47"/>
      <c r="K60" s="47"/>
      <c r="L60" s="47"/>
      <c r="M60" s="41"/>
    </row>
    <row r="61" spans="1:13" x14ac:dyDescent="0.25">
      <c r="A61" s="86"/>
      <c r="B61" s="87"/>
      <c r="C61" s="98"/>
      <c r="D61" s="41" t="s">
        <v>103</v>
      </c>
      <c r="E61" s="47">
        <v>3809.5</v>
      </c>
      <c r="F61" s="47">
        <v>3800.5</v>
      </c>
      <c r="G61" s="47">
        <v>4905</v>
      </c>
      <c r="H61" s="47">
        <v>0</v>
      </c>
      <c r="I61" s="47">
        <v>4488.5</v>
      </c>
      <c r="J61" s="47">
        <v>4203.0910000000003</v>
      </c>
      <c r="K61" s="47"/>
      <c r="L61" s="47"/>
      <c r="M61" s="41"/>
    </row>
    <row r="62" spans="1:13" x14ac:dyDescent="0.25">
      <c r="A62" s="86"/>
      <c r="B62" s="87"/>
      <c r="C62" s="98"/>
      <c r="D62" s="41" t="s">
        <v>78</v>
      </c>
      <c r="E62" s="47">
        <v>1009</v>
      </c>
      <c r="F62" s="47">
        <v>722.5</v>
      </c>
      <c r="G62" s="47">
        <v>1748</v>
      </c>
      <c r="H62" s="47">
        <v>248</v>
      </c>
      <c r="I62" s="47">
        <v>1679</v>
      </c>
      <c r="J62" s="47">
        <v>1632.5</v>
      </c>
      <c r="K62" s="47">
        <v>1000</v>
      </c>
      <c r="L62" s="47">
        <v>1000</v>
      </c>
      <c r="M62" s="41"/>
    </row>
    <row r="63" spans="1:13" ht="31.5" x14ac:dyDescent="0.25">
      <c r="A63" s="86"/>
      <c r="B63" s="87"/>
      <c r="C63" s="98"/>
      <c r="D63" s="44" t="s">
        <v>104</v>
      </c>
      <c r="E63" s="47"/>
      <c r="F63" s="47"/>
      <c r="G63" s="47"/>
      <c r="H63" s="47"/>
      <c r="I63" s="47"/>
      <c r="J63" s="47"/>
      <c r="K63" s="47"/>
      <c r="L63" s="47"/>
      <c r="M63" s="41"/>
    </row>
    <row r="64" spans="1:13" x14ac:dyDescent="0.25">
      <c r="A64" s="86"/>
      <c r="B64" s="87"/>
      <c r="C64" s="98"/>
      <c r="D64" s="41" t="s">
        <v>77</v>
      </c>
      <c r="E64" s="47"/>
      <c r="F64" s="47"/>
      <c r="G64" s="47"/>
      <c r="H64" s="47"/>
      <c r="I64" s="47"/>
      <c r="J64" s="47"/>
      <c r="K64" s="47"/>
      <c r="L64" s="47"/>
      <c r="M64" s="41"/>
    </row>
    <row r="65" spans="1:13" x14ac:dyDescent="0.25">
      <c r="A65" s="86">
        <v>7</v>
      </c>
      <c r="B65" s="87" t="s">
        <v>42</v>
      </c>
      <c r="C65" s="88" t="s">
        <v>115</v>
      </c>
      <c r="D65" s="46" t="s">
        <v>80</v>
      </c>
      <c r="E65" s="48">
        <f>SUM(E67:E71)</f>
        <v>695.76199999999994</v>
      </c>
      <c r="F65" s="48">
        <f t="shared" ref="F65:L65" si="6">SUM(F67:F71)</f>
        <v>605.08199999999999</v>
      </c>
      <c r="G65" s="48">
        <f t="shared" si="6"/>
        <v>1074.95</v>
      </c>
      <c r="H65" s="48">
        <f t="shared" si="6"/>
        <v>0</v>
      </c>
      <c r="I65" s="48">
        <f t="shared" si="6"/>
        <v>295.37700000000001</v>
      </c>
      <c r="J65" s="48">
        <f t="shared" si="6"/>
        <v>295.327</v>
      </c>
      <c r="K65" s="48">
        <f t="shared" si="6"/>
        <v>1584.95</v>
      </c>
      <c r="L65" s="48">
        <f t="shared" si="6"/>
        <v>1584.95</v>
      </c>
      <c r="M65" s="46"/>
    </row>
    <row r="66" spans="1:13" x14ac:dyDescent="0.25">
      <c r="A66" s="86"/>
      <c r="B66" s="87"/>
      <c r="C66" s="88"/>
      <c r="D66" s="41" t="s">
        <v>79</v>
      </c>
      <c r="E66" s="47"/>
      <c r="F66" s="47"/>
      <c r="G66" s="47"/>
      <c r="H66" s="47"/>
      <c r="I66" s="47"/>
      <c r="J66" s="47"/>
      <c r="K66" s="47"/>
      <c r="L66" s="47"/>
      <c r="M66" s="41"/>
    </row>
    <row r="67" spans="1:13" x14ac:dyDescent="0.25">
      <c r="A67" s="86"/>
      <c r="B67" s="87"/>
      <c r="C67" s="88"/>
      <c r="D67" s="45" t="s">
        <v>102</v>
      </c>
      <c r="E67" s="47"/>
      <c r="F67" s="47"/>
      <c r="G67" s="47"/>
      <c r="H67" s="47"/>
      <c r="I67" s="47"/>
      <c r="J67" s="47"/>
      <c r="K67" s="47"/>
      <c r="L67" s="47"/>
      <c r="M67" s="41"/>
    </row>
    <row r="68" spans="1:13" x14ac:dyDescent="0.25">
      <c r="A68" s="86"/>
      <c r="B68" s="87"/>
      <c r="C68" s="88"/>
      <c r="D68" s="41" t="s">
        <v>103</v>
      </c>
      <c r="E68" s="47"/>
      <c r="F68" s="47"/>
      <c r="G68" s="47"/>
      <c r="H68" s="47"/>
      <c r="I68" s="47"/>
      <c r="J68" s="47"/>
      <c r="K68" s="47"/>
      <c r="L68" s="47"/>
      <c r="M68" s="41"/>
    </row>
    <row r="69" spans="1:13" x14ac:dyDescent="0.25">
      <c r="A69" s="86"/>
      <c r="B69" s="87"/>
      <c r="C69" s="88"/>
      <c r="D69" s="41" t="s">
        <v>78</v>
      </c>
      <c r="E69" s="47">
        <v>695.76199999999994</v>
      </c>
      <c r="F69" s="47">
        <v>605.08199999999999</v>
      </c>
      <c r="G69" s="47">
        <v>1074.95</v>
      </c>
      <c r="H69" s="47"/>
      <c r="I69" s="47">
        <v>295.37700000000001</v>
      </c>
      <c r="J69" s="47">
        <v>295.327</v>
      </c>
      <c r="K69" s="47">
        <v>1584.95</v>
      </c>
      <c r="L69" s="47">
        <v>1584.95</v>
      </c>
      <c r="M69" s="41"/>
    </row>
    <row r="70" spans="1:13" ht="31.5" x14ac:dyDescent="0.25">
      <c r="A70" s="86"/>
      <c r="B70" s="87"/>
      <c r="C70" s="88"/>
      <c r="D70" s="44" t="s">
        <v>104</v>
      </c>
      <c r="E70" s="47"/>
      <c r="F70" s="47"/>
      <c r="G70" s="47"/>
      <c r="H70" s="47"/>
      <c r="I70" s="47"/>
      <c r="J70" s="47"/>
      <c r="K70" s="47"/>
      <c r="L70" s="47"/>
      <c r="M70" s="41"/>
    </row>
    <row r="71" spans="1:13" ht="27" customHeight="1" x14ac:dyDescent="0.25">
      <c r="A71" s="86"/>
      <c r="B71" s="87"/>
      <c r="C71" s="88"/>
      <c r="D71" s="41" t="s">
        <v>77</v>
      </c>
      <c r="E71" s="47"/>
      <c r="F71" s="47"/>
      <c r="G71" s="47"/>
      <c r="H71" s="47"/>
      <c r="I71" s="47"/>
      <c r="J71" s="47"/>
      <c r="K71" s="47"/>
      <c r="L71" s="47"/>
      <c r="M71" s="41"/>
    </row>
    <row r="72" spans="1:13" x14ac:dyDescent="0.25">
      <c r="A72" s="86">
        <v>8</v>
      </c>
      <c r="B72" s="87" t="s">
        <v>173</v>
      </c>
      <c r="C72" s="88" t="s">
        <v>181</v>
      </c>
      <c r="D72" s="46" t="s">
        <v>80</v>
      </c>
      <c r="E72" s="48">
        <f>SUM(E74:E78)</f>
        <v>305.375</v>
      </c>
      <c r="F72" s="48">
        <f t="shared" ref="F72:L72" si="7">SUM(F74:F78)</f>
        <v>250</v>
      </c>
      <c r="G72" s="48">
        <f t="shared" si="7"/>
        <v>75.3</v>
      </c>
      <c r="H72" s="48">
        <f t="shared" si="7"/>
        <v>0</v>
      </c>
      <c r="I72" s="48">
        <f t="shared" si="7"/>
        <v>40.42</v>
      </c>
      <c r="J72" s="48">
        <f t="shared" si="7"/>
        <v>40.42</v>
      </c>
      <c r="K72" s="48">
        <f t="shared" si="7"/>
        <v>75.3</v>
      </c>
      <c r="L72" s="48">
        <f t="shared" si="7"/>
        <v>75.3</v>
      </c>
      <c r="M72" s="46"/>
    </row>
    <row r="73" spans="1:13" x14ac:dyDescent="0.25">
      <c r="A73" s="86"/>
      <c r="B73" s="87"/>
      <c r="C73" s="88"/>
      <c r="D73" s="41" t="s">
        <v>79</v>
      </c>
      <c r="E73" s="47"/>
      <c r="F73" s="47"/>
      <c r="G73" s="47"/>
      <c r="H73" s="47"/>
      <c r="I73" s="47"/>
      <c r="J73" s="47"/>
      <c r="K73" s="47"/>
      <c r="L73" s="47"/>
      <c r="M73" s="41"/>
    </row>
    <row r="74" spans="1:13" x14ac:dyDescent="0.25">
      <c r="A74" s="86"/>
      <c r="B74" s="87"/>
      <c r="C74" s="88"/>
      <c r="D74" s="45" t="s">
        <v>102</v>
      </c>
      <c r="E74" s="47"/>
      <c r="F74" s="47"/>
      <c r="G74" s="47"/>
      <c r="H74" s="47"/>
      <c r="I74" s="47"/>
      <c r="J74" s="47"/>
      <c r="K74" s="47"/>
      <c r="L74" s="47"/>
      <c r="M74" s="41"/>
    </row>
    <row r="75" spans="1:13" x14ac:dyDescent="0.25">
      <c r="A75" s="86"/>
      <c r="B75" s="87"/>
      <c r="C75" s="88"/>
      <c r="D75" s="41" t="s">
        <v>103</v>
      </c>
      <c r="E75" s="47"/>
      <c r="F75" s="47"/>
      <c r="G75" s="47"/>
      <c r="H75" s="47"/>
      <c r="I75" s="47"/>
      <c r="J75" s="47"/>
      <c r="K75" s="47"/>
      <c r="L75" s="47"/>
      <c r="M75" s="41"/>
    </row>
    <row r="76" spans="1:13" x14ac:dyDescent="0.25">
      <c r="A76" s="86"/>
      <c r="B76" s="87"/>
      <c r="C76" s="88"/>
      <c r="D76" s="41" t="s">
        <v>78</v>
      </c>
      <c r="E76" s="47">
        <v>305.375</v>
      </c>
      <c r="F76" s="47">
        <v>250</v>
      </c>
      <c r="G76" s="47">
        <v>75.3</v>
      </c>
      <c r="H76" s="47"/>
      <c r="I76" s="47">
        <v>40.42</v>
      </c>
      <c r="J76" s="47">
        <v>40.42</v>
      </c>
      <c r="K76" s="47">
        <v>75.3</v>
      </c>
      <c r="L76" s="47">
        <v>75.3</v>
      </c>
      <c r="M76" s="41"/>
    </row>
    <row r="77" spans="1:13" ht="31.5" x14ac:dyDescent="0.25">
      <c r="A77" s="86"/>
      <c r="B77" s="87"/>
      <c r="C77" s="88"/>
      <c r="D77" s="44" t="s">
        <v>104</v>
      </c>
      <c r="E77" s="47"/>
      <c r="F77" s="47"/>
      <c r="G77" s="47"/>
      <c r="H77" s="47"/>
      <c r="I77" s="47"/>
      <c r="J77" s="47"/>
      <c r="K77" s="47"/>
      <c r="L77" s="47"/>
      <c r="M77" s="41"/>
    </row>
    <row r="78" spans="1:13" ht="47.25" customHeight="1" x14ac:dyDescent="0.25">
      <c r="A78" s="86"/>
      <c r="B78" s="87"/>
      <c r="C78" s="88"/>
      <c r="D78" s="41" t="s">
        <v>77</v>
      </c>
      <c r="E78" s="47"/>
      <c r="F78" s="47"/>
      <c r="G78" s="47"/>
      <c r="H78" s="47"/>
      <c r="I78" s="47"/>
      <c r="J78" s="47"/>
      <c r="K78" s="47"/>
      <c r="L78" s="47"/>
      <c r="M78" s="41"/>
    </row>
    <row r="79" spans="1:13" x14ac:dyDescent="0.25">
      <c r="A79" s="86">
        <v>9</v>
      </c>
      <c r="B79" s="87" t="s">
        <v>174</v>
      </c>
      <c r="C79" s="88" t="s">
        <v>176</v>
      </c>
      <c r="D79" s="46" t="s">
        <v>80</v>
      </c>
      <c r="E79" s="48">
        <f>SUM(E81:E85)</f>
        <v>117.328</v>
      </c>
      <c r="F79" s="48">
        <f t="shared" ref="F79:L79" si="8">SUM(F81:F85)</f>
        <v>82.292000000000002</v>
      </c>
      <c r="G79" s="48">
        <f t="shared" si="8"/>
        <v>262.97300000000001</v>
      </c>
      <c r="H79" s="48">
        <f t="shared" si="8"/>
        <v>32.972999999999999</v>
      </c>
      <c r="I79" s="48">
        <f t="shared" si="8"/>
        <v>262.97199999999998</v>
      </c>
      <c r="J79" s="48">
        <f t="shared" si="8"/>
        <v>81.875</v>
      </c>
      <c r="K79" s="48">
        <f t="shared" si="8"/>
        <v>250</v>
      </c>
      <c r="L79" s="48">
        <f t="shared" si="8"/>
        <v>250</v>
      </c>
      <c r="M79" s="46"/>
    </row>
    <row r="80" spans="1:13" x14ac:dyDescent="0.25">
      <c r="A80" s="86"/>
      <c r="B80" s="87"/>
      <c r="C80" s="88"/>
      <c r="D80" s="41" t="s">
        <v>79</v>
      </c>
      <c r="E80" s="47"/>
      <c r="F80" s="47"/>
      <c r="G80" s="47"/>
      <c r="H80" s="47"/>
      <c r="I80" s="47"/>
      <c r="J80" s="47"/>
      <c r="K80" s="47"/>
      <c r="L80" s="47"/>
      <c r="M80" s="41"/>
    </row>
    <row r="81" spans="1:13" x14ac:dyDescent="0.25">
      <c r="A81" s="86"/>
      <c r="B81" s="87"/>
      <c r="C81" s="88"/>
      <c r="D81" s="45" t="s">
        <v>102</v>
      </c>
      <c r="E81" s="47"/>
      <c r="F81" s="47"/>
      <c r="G81" s="47"/>
      <c r="H81" s="47"/>
      <c r="I81" s="47"/>
      <c r="J81" s="47"/>
      <c r="K81" s="47"/>
      <c r="L81" s="47"/>
      <c r="M81" s="41"/>
    </row>
    <row r="82" spans="1:13" x14ac:dyDescent="0.25">
      <c r="A82" s="86"/>
      <c r="B82" s="87"/>
      <c r="C82" s="88"/>
      <c r="D82" s="41" t="s">
        <v>103</v>
      </c>
      <c r="E82" s="47"/>
      <c r="F82" s="47"/>
      <c r="G82" s="47"/>
      <c r="H82" s="47"/>
      <c r="I82" s="47"/>
      <c r="J82" s="47"/>
      <c r="K82" s="47"/>
      <c r="L82" s="47"/>
      <c r="M82" s="41"/>
    </row>
    <row r="83" spans="1:13" x14ac:dyDescent="0.25">
      <c r="A83" s="86"/>
      <c r="B83" s="87"/>
      <c r="C83" s="88"/>
      <c r="D83" s="41" t="s">
        <v>78</v>
      </c>
      <c r="E83" s="47">
        <v>117.328</v>
      </c>
      <c r="F83" s="47">
        <v>82.292000000000002</v>
      </c>
      <c r="G83" s="47">
        <v>262.97300000000001</v>
      </c>
      <c r="H83" s="47">
        <v>32.972999999999999</v>
      </c>
      <c r="I83" s="47">
        <v>262.97199999999998</v>
      </c>
      <c r="J83" s="47">
        <v>81.875</v>
      </c>
      <c r="K83" s="47">
        <v>250</v>
      </c>
      <c r="L83" s="47">
        <v>250</v>
      </c>
      <c r="M83" s="41"/>
    </row>
    <row r="84" spans="1:13" ht="31.5" x14ac:dyDescent="0.25">
      <c r="A84" s="86"/>
      <c r="B84" s="87"/>
      <c r="C84" s="88"/>
      <c r="D84" s="44" t="s">
        <v>104</v>
      </c>
      <c r="E84" s="47"/>
      <c r="F84" s="47"/>
      <c r="G84" s="47"/>
      <c r="H84" s="47"/>
      <c r="I84" s="47"/>
      <c r="J84" s="47"/>
      <c r="K84" s="47"/>
      <c r="L84" s="47"/>
      <c r="M84" s="41"/>
    </row>
    <row r="85" spans="1:13" ht="129.75" customHeight="1" x14ac:dyDescent="0.25">
      <c r="A85" s="86"/>
      <c r="B85" s="87"/>
      <c r="C85" s="88"/>
      <c r="D85" s="41" t="s">
        <v>77</v>
      </c>
      <c r="E85" s="47"/>
      <c r="F85" s="47"/>
      <c r="G85" s="47"/>
      <c r="H85" s="47"/>
      <c r="I85" s="47"/>
      <c r="J85" s="47"/>
      <c r="K85" s="47"/>
      <c r="L85" s="47"/>
      <c r="M85" s="41"/>
    </row>
    <row r="86" spans="1:13" x14ac:dyDescent="0.25">
      <c r="A86" s="86">
        <v>10</v>
      </c>
      <c r="B86" s="87" t="s">
        <v>175</v>
      </c>
      <c r="C86" s="88" t="s">
        <v>177</v>
      </c>
      <c r="D86" s="46" t="s">
        <v>80</v>
      </c>
      <c r="E86" s="48">
        <f>SUM(E88:E92)</f>
        <v>11000</v>
      </c>
      <c r="F86" s="48">
        <f t="shared" ref="F86:L86" si="9">SUM(F88:F92)</f>
        <v>10844.253000000001</v>
      </c>
      <c r="G86" s="48">
        <f t="shared" si="9"/>
        <v>10000</v>
      </c>
      <c r="H86" s="48">
        <f t="shared" si="9"/>
        <v>1139.0519999999999</v>
      </c>
      <c r="I86" s="48">
        <f t="shared" si="9"/>
        <v>11500</v>
      </c>
      <c r="J86" s="48">
        <f t="shared" si="9"/>
        <v>11236.050999999999</v>
      </c>
      <c r="K86" s="48">
        <f t="shared" si="9"/>
        <v>10000</v>
      </c>
      <c r="L86" s="48">
        <f t="shared" si="9"/>
        <v>10000</v>
      </c>
      <c r="M86" s="46"/>
    </row>
    <row r="87" spans="1:13" x14ac:dyDescent="0.25">
      <c r="A87" s="86"/>
      <c r="B87" s="87"/>
      <c r="C87" s="88"/>
      <c r="D87" s="41" t="s">
        <v>79</v>
      </c>
      <c r="E87" s="47"/>
      <c r="F87" s="47"/>
      <c r="G87" s="47"/>
      <c r="H87" s="47"/>
      <c r="I87" s="47"/>
      <c r="J87" s="47"/>
      <c r="K87" s="47"/>
      <c r="L87" s="47"/>
      <c r="M87" s="41"/>
    </row>
    <row r="88" spans="1:13" x14ac:dyDescent="0.25">
      <c r="A88" s="86"/>
      <c r="B88" s="87"/>
      <c r="C88" s="88"/>
      <c r="D88" s="45" t="s">
        <v>102</v>
      </c>
      <c r="E88" s="47"/>
      <c r="F88" s="47"/>
      <c r="G88" s="47"/>
      <c r="H88" s="47"/>
      <c r="I88" s="47"/>
      <c r="J88" s="47"/>
      <c r="K88" s="47"/>
      <c r="L88" s="47"/>
      <c r="M88" s="41"/>
    </row>
    <row r="89" spans="1:13" x14ac:dyDescent="0.25">
      <c r="A89" s="86"/>
      <c r="B89" s="87"/>
      <c r="C89" s="88"/>
      <c r="D89" s="41" t="s">
        <v>103</v>
      </c>
      <c r="E89" s="47"/>
      <c r="F89" s="47"/>
      <c r="G89" s="47"/>
      <c r="H89" s="47"/>
      <c r="I89" s="47"/>
      <c r="J89" s="47"/>
      <c r="K89" s="47"/>
      <c r="L89" s="47"/>
      <c r="M89" s="41"/>
    </row>
    <row r="90" spans="1:13" x14ac:dyDescent="0.25">
      <c r="A90" s="86"/>
      <c r="B90" s="87"/>
      <c r="C90" s="88"/>
      <c r="D90" s="41" t="s">
        <v>78</v>
      </c>
      <c r="E90" s="47">
        <v>11000</v>
      </c>
      <c r="F90" s="47">
        <v>10844.253000000001</v>
      </c>
      <c r="G90" s="47">
        <v>10000</v>
      </c>
      <c r="H90" s="47">
        <v>1139.0519999999999</v>
      </c>
      <c r="I90" s="47">
        <v>11500</v>
      </c>
      <c r="J90" s="47">
        <v>11236.050999999999</v>
      </c>
      <c r="K90" s="47">
        <v>10000</v>
      </c>
      <c r="L90" s="47">
        <v>10000</v>
      </c>
      <c r="M90" s="41"/>
    </row>
    <row r="91" spans="1:13" ht="31.5" x14ac:dyDescent="0.25">
      <c r="A91" s="86"/>
      <c r="B91" s="87"/>
      <c r="C91" s="88"/>
      <c r="D91" s="44" t="s">
        <v>104</v>
      </c>
      <c r="E91" s="47"/>
      <c r="F91" s="47"/>
      <c r="G91" s="47"/>
      <c r="H91" s="47"/>
      <c r="I91" s="47"/>
      <c r="J91" s="47"/>
      <c r="K91" s="47"/>
      <c r="L91" s="47"/>
      <c r="M91" s="41"/>
    </row>
    <row r="92" spans="1:13" x14ac:dyDescent="0.25">
      <c r="A92" s="86"/>
      <c r="B92" s="87"/>
      <c r="C92" s="88"/>
      <c r="D92" s="41" t="s">
        <v>77</v>
      </c>
      <c r="E92" s="47"/>
      <c r="F92" s="47"/>
      <c r="G92" s="47"/>
      <c r="H92" s="47"/>
      <c r="I92" s="47"/>
      <c r="J92" s="47"/>
      <c r="K92" s="47"/>
      <c r="L92" s="47"/>
      <c r="M92" s="41"/>
    </row>
    <row r="93" spans="1:13" ht="6" customHeight="1" x14ac:dyDescent="0.25"/>
    <row r="94" spans="1:13" ht="3" hidden="1" customHeight="1" x14ac:dyDescent="0.25"/>
    <row r="95" spans="1:13" hidden="1" x14ac:dyDescent="0.25"/>
    <row r="96" spans="1:13" hidden="1" x14ac:dyDescent="0.25"/>
    <row r="97" spans="1:13" ht="60" customHeight="1" x14ac:dyDescent="0.3">
      <c r="A97" s="61" t="s">
        <v>186</v>
      </c>
      <c r="B97" s="61"/>
      <c r="C97" s="61"/>
      <c r="D97" s="61"/>
      <c r="E97" s="61"/>
      <c r="F97" s="61"/>
      <c r="G97" s="61"/>
      <c r="H97" s="61"/>
      <c r="I97" s="61"/>
      <c r="K97" s="49" t="s">
        <v>185</v>
      </c>
      <c r="L97" s="65" t="s">
        <v>119</v>
      </c>
      <c r="M97" s="65"/>
    </row>
  </sheetData>
  <mergeCells count="48">
    <mergeCell ref="J1:K1"/>
    <mergeCell ref="A12:M12"/>
    <mergeCell ref="A13:M13"/>
    <mergeCell ref="A14:M14"/>
    <mergeCell ref="A45:A50"/>
    <mergeCell ref="A37:A43"/>
    <mergeCell ref="B37:B43"/>
    <mergeCell ref="G19:J19"/>
    <mergeCell ref="A30:A36"/>
    <mergeCell ref="B30:B36"/>
    <mergeCell ref="C30:C36"/>
    <mergeCell ref="A16:M16"/>
    <mergeCell ref="A15:M15"/>
    <mergeCell ref="C37:C43"/>
    <mergeCell ref="K19:L20"/>
    <mergeCell ref="M19:M21"/>
    <mergeCell ref="G20:H20"/>
    <mergeCell ref="I20:J20"/>
    <mergeCell ref="A23:A29"/>
    <mergeCell ref="B23:B29"/>
    <mergeCell ref="C23:C29"/>
    <mergeCell ref="A19:A21"/>
    <mergeCell ref="B19:B21"/>
    <mergeCell ref="C19:C21"/>
    <mergeCell ref="D19:D21"/>
    <mergeCell ref="E19:F20"/>
    <mergeCell ref="L97:M97"/>
    <mergeCell ref="A79:A85"/>
    <mergeCell ref="B79:B85"/>
    <mergeCell ref="C79:C85"/>
    <mergeCell ref="A86:A92"/>
    <mergeCell ref="B86:B92"/>
    <mergeCell ref="C86:C92"/>
    <mergeCell ref="A97:I97"/>
    <mergeCell ref="B44:B50"/>
    <mergeCell ref="C44:C50"/>
    <mergeCell ref="A72:A78"/>
    <mergeCell ref="B72:B78"/>
    <mergeCell ref="C72:C78"/>
    <mergeCell ref="A51:A57"/>
    <mergeCell ref="B51:B57"/>
    <mergeCell ref="C51:C57"/>
    <mergeCell ref="A65:A71"/>
    <mergeCell ref="B65:B71"/>
    <mergeCell ref="C65:C71"/>
    <mergeCell ref="A58:A64"/>
    <mergeCell ref="B58:B64"/>
    <mergeCell ref="C58:C64"/>
  </mergeCells>
  <pageMargins left="0.78740157480314965" right="0.78740157480314965" top="1.1811023622047245" bottom="0.36" header="0.31496062992125984" footer="0.31496062992125984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2"/>
  <sheetViews>
    <sheetView topLeftCell="A7" zoomScale="85" zoomScaleNormal="85" workbookViewId="0">
      <selection activeCell="B43" sqref="B43"/>
    </sheetView>
  </sheetViews>
  <sheetFormatPr defaultRowHeight="15" x14ac:dyDescent="0.25"/>
  <cols>
    <col min="1" max="1" width="56.5703125" style="4" customWidth="1"/>
    <col min="2" max="2" width="20.42578125" style="4" customWidth="1"/>
    <col min="3" max="3" width="18.42578125" style="4" customWidth="1"/>
    <col min="4" max="4" width="14.5703125" style="4" customWidth="1"/>
    <col min="5" max="5" width="22.7109375" style="4" customWidth="1"/>
    <col min="6" max="6" width="12.7109375" style="4" customWidth="1"/>
    <col min="7" max="7" width="13.140625" style="4" bestFit="1" customWidth="1"/>
    <col min="8" max="16384" width="9.140625" style="4"/>
  </cols>
  <sheetData>
    <row r="1" spans="1:7" x14ac:dyDescent="0.25">
      <c r="D1" s="66" t="s">
        <v>204</v>
      </c>
      <c r="E1" s="66"/>
    </row>
    <row r="3" spans="1:7" ht="48.75" customHeight="1" x14ac:dyDescent="0.25">
      <c r="D3" s="69" t="s">
        <v>35</v>
      </c>
      <c r="E3" s="69"/>
    </row>
    <row r="6" spans="1:7" ht="30.75" customHeight="1" x14ac:dyDescent="0.25">
      <c r="A6" s="67" t="s">
        <v>0</v>
      </c>
      <c r="B6" s="67"/>
      <c r="C6" s="67"/>
      <c r="D6" s="67"/>
      <c r="E6" s="67"/>
    </row>
    <row r="7" spans="1:7" x14ac:dyDescent="0.25">
      <c r="A7" s="5"/>
      <c r="B7" s="5"/>
      <c r="C7" s="5"/>
      <c r="D7" s="5"/>
      <c r="E7" s="5"/>
    </row>
    <row r="8" spans="1:7" x14ac:dyDescent="0.25">
      <c r="A8" s="68" t="s">
        <v>1</v>
      </c>
      <c r="B8" s="68" t="s">
        <v>2</v>
      </c>
      <c r="C8" s="68"/>
      <c r="D8" s="68"/>
      <c r="E8" s="68" t="s">
        <v>3</v>
      </c>
    </row>
    <row r="9" spans="1:7" ht="90" x14ac:dyDescent="0.25">
      <c r="A9" s="68"/>
      <c r="B9" s="18" t="s">
        <v>4</v>
      </c>
      <c r="C9" s="18" t="s">
        <v>5</v>
      </c>
      <c r="D9" s="18" t="s">
        <v>6</v>
      </c>
      <c r="E9" s="68"/>
    </row>
    <row r="10" spans="1:7" x14ac:dyDescent="0.25">
      <c r="A10" s="1">
        <v>1</v>
      </c>
      <c r="B10" s="1">
        <v>2</v>
      </c>
      <c r="C10" s="1">
        <v>3</v>
      </c>
      <c r="D10" s="1">
        <v>4</v>
      </c>
      <c r="E10" s="1" t="s">
        <v>9</v>
      </c>
    </row>
    <row r="11" spans="1:7" ht="15.75" x14ac:dyDescent="0.25">
      <c r="A11" s="27" t="s">
        <v>7</v>
      </c>
      <c r="B11" s="28">
        <f>B12+B18+B22+B25+B27+B32+B34+B36+B38</f>
        <v>21278.847999999998</v>
      </c>
      <c r="C11" s="28">
        <f>C12+C18+C22+C25+C27+C32+C34+C36+C38</f>
        <v>1012.7719999999999</v>
      </c>
      <c r="D11" s="28">
        <f>D12+D18+D22+D25+D27+D32+D34+D36+D38</f>
        <v>22291.620000000003</v>
      </c>
      <c r="E11" s="31">
        <f>(B11+C11)/D11</f>
        <v>0.99999999999999989</v>
      </c>
      <c r="G11" s="54">
        <f>B11/D11*100</f>
        <v>95.456714227140054</v>
      </c>
    </row>
    <row r="12" spans="1:7" ht="47.25" x14ac:dyDescent="0.25">
      <c r="A12" s="2" t="s">
        <v>120</v>
      </c>
      <c r="B12" s="29">
        <f>SUM(B13:B16)</f>
        <v>2753.25</v>
      </c>
      <c r="C12" s="29">
        <f>SUM(C13:C16)</f>
        <v>117.66</v>
      </c>
      <c r="D12" s="29">
        <f>SUM(D13:D16)</f>
        <v>2870.91</v>
      </c>
      <c r="E12" s="32">
        <f t="shared" ref="E12:E31" si="0">(B12+C12)/D12</f>
        <v>1</v>
      </c>
    </row>
    <row r="13" spans="1:7" ht="47.25" x14ac:dyDescent="0.25">
      <c r="A13" s="3" t="s">
        <v>122</v>
      </c>
      <c r="B13" s="30">
        <v>2753.25</v>
      </c>
      <c r="C13" s="30">
        <v>117.66</v>
      </c>
      <c r="D13" s="30">
        <v>2870.91</v>
      </c>
      <c r="E13" s="33">
        <f t="shared" si="0"/>
        <v>1</v>
      </c>
    </row>
    <row r="14" spans="1:7" ht="47.25" x14ac:dyDescent="0.25">
      <c r="A14" s="3" t="s">
        <v>197</v>
      </c>
      <c r="B14" s="30"/>
      <c r="C14" s="30"/>
      <c r="D14" s="30"/>
      <c r="E14" s="33"/>
    </row>
    <row r="15" spans="1:7" ht="47.25" x14ac:dyDescent="0.25">
      <c r="A15" s="3" t="s">
        <v>196</v>
      </c>
      <c r="B15" s="30"/>
      <c r="C15" s="30"/>
      <c r="D15" s="30"/>
      <c r="E15" s="33"/>
      <c r="G15" s="51"/>
    </row>
    <row r="16" spans="1:7" ht="21.75" customHeight="1" x14ac:dyDescent="0.25">
      <c r="A16" s="3" t="s">
        <v>195</v>
      </c>
      <c r="B16" s="30"/>
      <c r="C16" s="30"/>
      <c r="D16" s="30"/>
      <c r="E16" s="33"/>
    </row>
    <row r="17" spans="1:6" ht="42" customHeight="1" x14ac:dyDescent="0.25">
      <c r="A17" s="3" t="s">
        <v>198</v>
      </c>
      <c r="B17" s="30"/>
      <c r="C17" s="30"/>
      <c r="D17" s="30"/>
      <c r="E17" s="33"/>
    </row>
    <row r="18" spans="1:6" ht="31.5" x14ac:dyDescent="0.25">
      <c r="A18" s="2" t="s">
        <v>123</v>
      </c>
      <c r="B18" s="29">
        <f>SUM(B19:B21)</f>
        <v>0</v>
      </c>
      <c r="C18" s="29">
        <f>SUM(C19:C21)</f>
        <v>0</v>
      </c>
      <c r="D18" s="29">
        <f>SUM(D19:D21)</f>
        <v>0</v>
      </c>
      <c r="E18" s="32"/>
    </row>
    <row r="19" spans="1:6" ht="69" customHeight="1" x14ac:dyDescent="0.25">
      <c r="A19" s="3" t="s">
        <v>124</v>
      </c>
      <c r="B19" s="50"/>
      <c r="C19" s="30"/>
      <c r="D19" s="30"/>
      <c r="E19" s="33"/>
    </row>
    <row r="20" spans="1:6" ht="63" x14ac:dyDescent="0.25">
      <c r="A20" s="3" t="s">
        <v>125</v>
      </c>
      <c r="B20" s="30"/>
      <c r="C20" s="30"/>
      <c r="D20" s="30"/>
      <c r="E20" s="33"/>
    </row>
    <row r="21" spans="1:6" ht="31.5" x14ac:dyDescent="0.25">
      <c r="A21" s="3" t="s">
        <v>126</v>
      </c>
      <c r="B21" s="30"/>
      <c r="C21" s="30"/>
      <c r="D21" s="30"/>
      <c r="E21" s="33"/>
    </row>
    <row r="22" spans="1:6" ht="31.5" x14ac:dyDescent="0.25">
      <c r="A22" s="2" t="s">
        <v>127</v>
      </c>
      <c r="B22" s="29">
        <f>SUM(B23:B24)</f>
        <v>752.19299999999998</v>
      </c>
      <c r="C22" s="29">
        <f>SUM(C23:C24)</f>
        <v>118.107</v>
      </c>
      <c r="D22" s="29">
        <f>SUM(D23:D24)</f>
        <v>870.3</v>
      </c>
      <c r="E22" s="32">
        <f t="shared" si="0"/>
        <v>1</v>
      </c>
      <c r="F22" s="51">
        <f t="shared" ref="F22:F24" si="1">D22-B22</f>
        <v>118.10699999999997</v>
      </c>
    </row>
    <row r="23" spans="1:6" ht="63" x14ac:dyDescent="0.25">
      <c r="A23" s="3" t="s">
        <v>128</v>
      </c>
      <c r="B23" s="30">
        <v>720.3</v>
      </c>
      <c r="C23" s="30"/>
      <c r="D23" s="30">
        <v>720.3</v>
      </c>
      <c r="E23" s="33">
        <f t="shared" si="0"/>
        <v>1</v>
      </c>
      <c r="F23" s="51">
        <f t="shared" si="1"/>
        <v>0</v>
      </c>
    </row>
    <row r="24" spans="1:6" ht="78.75" x14ac:dyDescent="0.25">
      <c r="A24" s="3" t="s">
        <v>129</v>
      </c>
      <c r="B24" s="30">
        <v>31.893000000000001</v>
      </c>
      <c r="C24" s="30">
        <v>118.107</v>
      </c>
      <c r="D24" s="30">
        <v>150</v>
      </c>
      <c r="E24" s="33"/>
      <c r="F24" s="51">
        <f t="shared" si="1"/>
        <v>118.107</v>
      </c>
    </row>
    <row r="25" spans="1:6" ht="31.5" x14ac:dyDescent="0.25">
      <c r="A25" s="2" t="s">
        <v>130</v>
      </c>
      <c r="B25" s="29">
        <f>SUM(B26:B26)</f>
        <v>284.14100000000002</v>
      </c>
      <c r="C25" s="29">
        <f>SUM(C26:C26)</f>
        <v>0</v>
      </c>
      <c r="D25" s="29">
        <f>SUM(D26:D26)</f>
        <v>284.14100000000002</v>
      </c>
      <c r="E25" s="32">
        <f t="shared" si="0"/>
        <v>1</v>
      </c>
    </row>
    <row r="26" spans="1:6" ht="31.5" x14ac:dyDescent="0.25">
      <c r="A26" s="3" t="s">
        <v>131</v>
      </c>
      <c r="B26" s="30">
        <v>284.14100000000002</v>
      </c>
      <c r="C26" s="30"/>
      <c r="D26" s="30">
        <v>284.14100000000002</v>
      </c>
      <c r="E26" s="33">
        <f t="shared" si="0"/>
        <v>1</v>
      </c>
      <c r="F26" s="51">
        <f>D26-B26</f>
        <v>0</v>
      </c>
    </row>
    <row r="27" spans="1:6" ht="31.5" x14ac:dyDescent="0.25">
      <c r="A27" s="2" t="s">
        <v>132</v>
      </c>
      <c r="B27" s="29">
        <f>SUM(B28:B31)</f>
        <v>5835.5910000000003</v>
      </c>
      <c r="C27" s="29">
        <f>SUM(C28:C31)</f>
        <v>331.90899999999999</v>
      </c>
      <c r="D27" s="29">
        <f>SUM(D28:D31)</f>
        <v>6167.5</v>
      </c>
      <c r="E27" s="32">
        <f t="shared" si="0"/>
        <v>1</v>
      </c>
    </row>
    <row r="28" spans="1:6" ht="31.5" x14ac:dyDescent="0.25">
      <c r="A28" s="3" t="s">
        <v>133</v>
      </c>
      <c r="B28" s="30">
        <v>2765</v>
      </c>
      <c r="C28" s="30">
        <v>46.5</v>
      </c>
      <c r="D28" s="30">
        <v>2811.5</v>
      </c>
      <c r="E28" s="33">
        <f t="shared" si="0"/>
        <v>1</v>
      </c>
      <c r="F28" s="51"/>
    </row>
    <row r="29" spans="1:6" ht="31.5" x14ac:dyDescent="0.25">
      <c r="A29" s="3" t="s">
        <v>134</v>
      </c>
      <c r="B29" s="30">
        <v>979</v>
      </c>
      <c r="C29" s="30"/>
      <c r="D29" s="30">
        <v>979</v>
      </c>
      <c r="E29" s="33">
        <f t="shared" si="0"/>
        <v>1</v>
      </c>
      <c r="F29" s="51"/>
    </row>
    <row r="30" spans="1:6" ht="15.75" x14ac:dyDescent="0.25">
      <c r="A30" s="3" t="s">
        <v>135</v>
      </c>
      <c r="B30" s="30">
        <v>377</v>
      </c>
      <c r="C30" s="30"/>
      <c r="D30" s="30">
        <v>377</v>
      </c>
      <c r="E30" s="33">
        <f t="shared" si="0"/>
        <v>1</v>
      </c>
      <c r="F30" s="51"/>
    </row>
    <row r="31" spans="1:6" ht="31.5" x14ac:dyDescent="0.25">
      <c r="A31" s="3" t="s">
        <v>136</v>
      </c>
      <c r="B31" s="30">
        <v>1714.5909999999999</v>
      </c>
      <c r="C31" s="30">
        <v>285.40899999999999</v>
      </c>
      <c r="D31" s="30">
        <v>2000</v>
      </c>
      <c r="E31" s="33">
        <f t="shared" si="0"/>
        <v>1</v>
      </c>
      <c r="F31" s="51"/>
    </row>
    <row r="32" spans="1:6" ht="15.75" x14ac:dyDescent="0.25">
      <c r="A32" s="2" t="s">
        <v>218</v>
      </c>
      <c r="B32" s="29">
        <v>295.327</v>
      </c>
      <c r="C32" s="55">
        <v>0.05</v>
      </c>
      <c r="D32" s="29">
        <v>295.37700000000001</v>
      </c>
      <c r="E32" s="32">
        <f t="shared" ref="E32:E39" si="2">(B32+C32)/D32</f>
        <v>1</v>
      </c>
      <c r="F32" s="51"/>
    </row>
    <row r="33" spans="1:6" ht="31.5" x14ac:dyDescent="0.25">
      <c r="A33" s="3" t="s">
        <v>137</v>
      </c>
      <c r="B33" s="30">
        <v>295.327</v>
      </c>
      <c r="C33" s="56">
        <v>0.05</v>
      </c>
      <c r="D33" s="30">
        <v>295.37700000000001</v>
      </c>
      <c r="E33" s="33">
        <f t="shared" si="2"/>
        <v>1</v>
      </c>
      <c r="F33" s="51"/>
    </row>
    <row r="34" spans="1:6" ht="15.75" x14ac:dyDescent="0.25">
      <c r="A34" s="53" t="s">
        <v>219</v>
      </c>
      <c r="B34" s="29">
        <v>40.42</v>
      </c>
      <c r="C34" s="29"/>
      <c r="D34" s="29">
        <v>40.42</v>
      </c>
      <c r="E34" s="32">
        <f t="shared" si="2"/>
        <v>1</v>
      </c>
      <c r="F34" s="51"/>
    </row>
    <row r="35" spans="1:6" ht="47.25" x14ac:dyDescent="0.25">
      <c r="A35" s="3" t="s">
        <v>183</v>
      </c>
      <c r="B35" s="30">
        <v>40.42</v>
      </c>
      <c r="C35" s="30"/>
      <c r="D35" s="30">
        <v>40.42</v>
      </c>
      <c r="E35" s="33">
        <f t="shared" si="2"/>
        <v>1</v>
      </c>
      <c r="F35" s="51"/>
    </row>
    <row r="36" spans="1:6" ht="15.75" x14ac:dyDescent="0.25">
      <c r="A36" s="53" t="s">
        <v>219</v>
      </c>
      <c r="B36" s="29">
        <v>81.875</v>
      </c>
      <c r="C36" s="29">
        <v>181.09700000000001</v>
      </c>
      <c r="D36" s="29">
        <v>262.97199999999998</v>
      </c>
      <c r="E36" s="32">
        <f t="shared" si="2"/>
        <v>1</v>
      </c>
      <c r="F36" s="51"/>
    </row>
    <row r="37" spans="1:6" ht="95.25" customHeight="1" x14ac:dyDescent="0.25">
      <c r="A37" s="3" t="s">
        <v>184</v>
      </c>
      <c r="B37" s="30">
        <v>81.875</v>
      </c>
      <c r="C37" s="30">
        <v>181.09700000000001</v>
      </c>
      <c r="D37" s="30">
        <v>262.97199999999998</v>
      </c>
      <c r="E37" s="33">
        <f t="shared" si="2"/>
        <v>1</v>
      </c>
      <c r="F37" s="51"/>
    </row>
    <row r="38" spans="1:6" ht="15.75" x14ac:dyDescent="0.25">
      <c r="A38" s="53" t="s">
        <v>219</v>
      </c>
      <c r="B38" s="29">
        <v>11236.050999999999</v>
      </c>
      <c r="C38" s="29">
        <v>263.94900000000001</v>
      </c>
      <c r="D38" s="29">
        <v>11500</v>
      </c>
      <c r="E38" s="32">
        <f t="shared" si="2"/>
        <v>1</v>
      </c>
      <c r="F38" s="51"/>
    </row>
    <row r="39" spans="1:6" ht="15.75" x14ac:dyDescent="0.25">
      <c r="A39" s="3" t="s">
        <v>139</v>
      </c>
      <c r="B39" s="30">
        <v>11236.050999999999</v>
      </c>
      <c r="C39" s="30">
        <v>263.94900000000001</v>
      </c>
      <c r="D39" s="30">
        <v>11500</v>
      </c>
      <c r="E39" s="33">
        <f t="shared" si="2"/>
        <v>1</v>
      </c>
      <c r="F39" s="51"/>
    </row>
    <row r="40" spans="1:6" x14ac:dyDescent="0.25">
      <c r="F40" s="51"/>
    </row>
    <row r="41" spans="1:6" x14ac:dyDescent="0.25">
      <c r="F41" s="51"/>
    </row>
    <row r="42" spans="1:6" x14ac:dyDescent="0.25">
      <c r="F42" s="51"/>
    </row>
  </sheetData>
  <mergeCells count="6">
    <mergeCell ref="D1:E1"/>
    <mergeCell ref="A6:E6"/>
    <mergeCell ref="A8:A9"/>
    <mergeCell ref="B8:D8"/>
    <mergeCell ref="E8:E9"/>
    <mergeCell ref="D3:E3"/>
  </mergeCells>
  <pageMargins left="0.78740157480314965" right="0.78740157480314965" top="1.1811023622047245" bottom="0.74803149606299213" header="0.31496062992125984" footer="0.31496062992125984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8"/>
  <sheetViews>
    <sheetView view="pageBreakPreview" zoomScaleNormal="100" zoomScaleSheetLayoutView="100" workbookViewId="0">
      <selection activeCell="A25" sqref="A25"/>
    </sheetView>
  </sheetViews>
  <sheetFormatPr defaultRowHeight="15" x14ac:dyDescent="0.25"/>
  <cols>
    <col min="1" max="1" width="48" style="4" customWidth="1"/>
    <col min="2" max="2" width="10.42578125" style="4" customWidth="1"/>
    <col min="3" max="4" width="10.85546875" style="4" customWidth="1"/>
    <col min="5" max="5" width="20.85546875" style="4" customWidth="1"/>
    <col min="6" max="7" width="16" style="4" customWidth="1"/>
    <col min="8" max="16384" width="9.140625" style="4"/>
  </cols>
  <sheetData>
    <row r="1" spans="1:8" x14ac:dyDescent="0.25">
      <c r="E1" s="70" t="s">
        <v>205</v>
      </c>
      <c r="F1" s="70"/>
    </row>
    <row r="3" spans="1:8" ht="48.75" customHeight="1" x14ac:dyDescent="0.25">
      <c r="E3" s="71" t="s">
        <v>37</v>
      </c>
      <c r="F3" s="71"/>
      <c r="G3" s="71"/>
    </row>
    <row r="4" spans="1:8" x14ac:dyDescent="0.25">
      <c r="F4" s="11"/>
      <c r="G4" s="12"/>
    </row>
    <row r="5" spans="1:8" x14ac:dyDescent="0.25">
      <c r="F5" s="11"/>
      <c r="G5" s="12"/>
    </row>
    <row r="6" spans="1:8" ht="46.5" customHeight="1" x14ac:dyDescent="0.25">
      <c r="A6" s="67" t="s">
        <v>21</v>
      </c>
      <c r="B6" s="67"/>
      <c r="C6" s="67"/>
      <c r="D6" s="67"/>
      <c r="E6" s="67"/>
      <c r="F6" s="67"/>
      <c r="G6" s="67"/>
    </row>
    <row r="7" spans="1:8" x14ac:dyDescent="0.25">
      <c r="A7" s="5"/>
      <c r="B7" s="5"/>
      <c r="C7" s="5"/>
      <c r="D7" s="5"/>
      <c r="E7" s="5"/>
      <c r="F7" s="5"/>
      <c r="G7" s="5"/>
    </row>
    <row r="8" spans="1:8" ht="93" customHeight="1" x14ac:dyDescent="0.25">
      <c r="A8" s="68" t="s">
        <v>36</v>
      </c>
      <c r="B8" s="68" t="s">
        <v>10</v>
      </c>
      <c r="C8" s="72" t="s">
        <v>23</v>
      </c>
      <c r="D8" s="73"/>
      <c r="E8" s="74" t="s">
        <v>24</v>
      </c>
      <c r="F8" s="76" t="s">
        <v>25</v>
      </c>
      <c r="G8" s="78" t="s">
        <v>33</v>
      </c>
    </row>
    <row r="9" spans="1:8" x14ac:dyDescent="0.25">
      <c r="A9" s="68"/>
      <c r="B9" s="68"/>
      <c r="C9" s="6" t="s">
        <v>11</v>
      </c>
      <c r="D9" s="7" t="s">
        <v>12</v>
      </c>
      <c r="E9" s="75"/>
      <c r="F9" s="77"/>
      <c r="G9" s="78"/>
    </row>
    <row r="10" spans="1:8" x14ac:dyDescent="0.25">
      <c r="A10" s="9">
        <v>1</v>
      </c>
      <c r="B10" s="9">
        <f>A10+1</f>
        <v>2</v>
      </c>
      <c r="C10" s="9">
        <f t="shared" ref="C10:G10" si="0">B10+1</f>
        <v>3</v>
      </c>
      <c r="D10" s="9">
        <f t="shared" si="0"/>
        <v>4</v>
      </c>
      <c r="E10" s="9">
        <f t="shared" si="0"/>
        <v>5</v>
      </c>
      <c r="F10" s="9">
        <f t="shared" si="0"/>
        <v>6</v>
      </c>
      <c r="G10" s="9">
        <f t="shared" si="0"/>
        <v>7</v>
      </c>
    </row>
    <row r="11" spans="1:8" s="21" customFormat="1" x14ac:dyDescent="0.25">
      <c r="A11" s="24" t="s">
        <v>7</v>
      </c>
      <c r="B11" s="25" t="s">
        <v>13</v>
      </c>
      <c r="C11" s="25" t="s">
        <v>13</v>
      </c>
      <c r="D11" s="25" t="s">
        <v>13</v>
      </c>
      <c r="E11" s="25" t="s">
        <v>13</v>
      </c>
      <c r="F11" s="25" t="s">
        <v>13</v>
      </c>
      <c r="G11" s="26">
        <f>AVERAGE(F12:F28)</f>
        <v>0.85291666666666666</v>
      </c>
      <c r="H11" s="4"/>
    </row>
    <row r="12" spans="1:8" ht="78.75" x14ac:dyDescent="0.25">
      <c r="A12" s="3" t="str">
        <f>'пр 9 к Пор'!B18</f>
        <v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v>
      </c>
      <c r="B12" s="3" t="str">
        <f>'пр 9 к Пор'!C18</f>
        <v>кол-во</v>
      </c>
      <c r="C12" s="34">
        <f>'пр 9 к Пор'!I18</f>
        <v>0</v>
      </c>
      <c r="D12" s="34">
        <f>'пр 9 к Пор'!J18</f>
        <v>0</v>
      </c>
      <c r="E12" s="34" t="s">
        <v>199</v>
      </c>
      <c r="F12" s="35">
        <f t="shared" ref="F12:F28" si="1">IF(AND(C12=0,D12=0),1,IF(E12="нет или увеличение",IF(D12/C12&gt;1,1,D12/C12),IF(E12="снижение",IF(D12=0,1,IF(C12/D12&gt;1,1,C12/D12)))))</f>
        <v>1</v>
      </c>
      <c r="G12" s="8" t="s">
        <v>13</v>
      </c>
    </row>
    <row r="13" spans="1:8" ht="63" x14ac:dyDescent="0.25">
      <c r="A13" s="3" t="str">
        <f>'пр 9 к Пор'!B19</f>
        <v>Предоставление муниципальных  жилых помещений для переселения граждан, проживающих в неперспективных населенных пунктах</v>
      </c>
      <c r="B13" s="3" t="str">
        <f>'пр 9 к Пор'!C19</f>
        <v>кол-во  семей</v>
      </c>
      <c r="C13" s="34">
        <f>'пр 9 к Пор'!I19</f>
        <v>0</v>
      </c>
      <c r="D13" s="34">
        <f>'пр 9 к Пор'!J19</f>
        <v>0</v>
      </c>
      <c r="E13" s="34" t="s">
        <v>199</v>
      </c>
      <c r="F13" s="35">
        <f t="shared" si="1"/>
        <v>1</v>
      </c>
      <c r="G13" s="8" t="s">
        <v>13</v>
      </c>
    </row>
    <row r="14" spans="1:8" ht="31.5" x14ac:dyDescent="0.25">
      <c r="A14" s="3" t="str">
        <f>'пр 9 к Пор'!B20</f>
        <v>Возмещение гражданам  затрат на проезд к новому месту жительства и провоз багажа</v>
      </c>
      <c r="B14" s="3" t="str">
        <f>'пр 9 к Пор'!C20</f>
        <v>кол-во  семей</v>
      </c>
      <c r="C14" s="34">
        <f>'пр 9 к Пор'!I20</f>
        <v>1</v>
      </c>
      <c r="D14" s="34">
        <f>'пр 9 к Пор'!J20</f>
        <v>0</v>
      </c>
      <c r="E14" s="34" t="s">
        <v>199</v>
      </c>
      <c r="F14" s="35">
        <f t="shared" si="1"/>
        <v>0</v>
      </c>
      <c r="G14" s="8" t="s">
        <v>13</v>
      </c>
    </row>
    <row r="15" spans="1:8" ht="94.5" x14ac:dyDescent="0.25">
      <c r="A15" s="3" t="str">
        <f>'пр 9 к Пор'!B21</f>
        <v>Приобретение жилых помещений для предоставления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v>
      </c>
      <c r="B15" s="3" t="str">
        <f>'пр 9 к Пор'!C21</f>
        <v>кол-во</v>
      </c>
      <c r="C15" s="34" t="str">
        <f>'пр 9 к Пор'!I21</f>
        <v>2</v>
      </c>
      <c r="D15" s="34">
        <f>'пр 9 к Пор'!J21</f>
        <v>1</v>
      </c>
      <c r="E15" s="34" t="s">
        <v>199</v>
      </c>
      <c r="F15" s="35">
        <f t="shared" si="1"/>
        <v>0.5</v>
      </c>
      <c r="G15" s="8" t="s">
        <v>13</v>
      </c>
    </row>
    <row r="16" spans="1:8" ht="78.75" x14ac:dyDescent="0.25">
      <c r="A16" s="3" t="str">
        <f>'пр 9 к Пор'!B22</f>
        <v>Приобретение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v>
      </c>
      <c r="B16" s="3" t="str">
        <f>'пр 9 к Пор'!C22</f>
        <v>кол-во</v>
      </c>
      <c r="C16" s="34">
        <f>'пр 9 к Пор'!I22</f>
        <v>2</v>
      </c>
      <c r="D16" s="34">
        <f>'пр 9 к Пор'!J22</f>
        <v>1</v>
      </c>
      <c r="E16" s="34" t="s">
        <v>199</v>
      </c>
      <c r="F16" s="35"/>
      <c r="G16" s="8"/>
    </row>
    <row r="17" spans="1:7" ht="47.25" x14ac:dyDescent="0.25">
      <c r="A17" s="3" t="str">
        <f>'пр 9 к Пор'!B23</f>
        <v>Количество молодых семей, улучшивших жилищные условия при получении социальных выплат.</v>
      </c>
      <c r="B17" s="3" t="str">
        <f>'пр 9 к Пор'!C23</f>
        <v>чел.</v>
      </c>
      <c r="C17" s="34">
        <f>'пр 9 к Пор'!I23</f>
        <v>1</v>
      </c>
      <c r="D17" s="34">
        <f>'пр 9 к Пор'!J23</f>
        <v>1</v>
      </c>
      <c r="E17" s="34" t="s">
        <v>199</v>
      </c>
      <c r="F17" s="35">
        <f t="shared" si="1"/>
        <v>1</v>
      </c>
      <c r="G17" s="8" t="s">
        <v>13</v>
      </c>
    </row>
    <row r="18" spans="1:7" ht="78.75" x14ac:dyDescent="0.25">
      <c r="A18" s="3" t="str">
        <f>'пр 9 к Пор'!B25</f>
        <v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v>
      </c>
      <c r="B18" s="3" t="str">
        <f>'пр 9 к Пор'!C25</f>
        <v>кол-во</v>
      </c>
      <c r="C18" s="34">
        <f>'пр 9 к Пор'!I25</f>
        <v>8</v>
      </c>
      <c r="D18" s="34">
        <f>'пр 9 к Пор'!J25</f>
        <v>8</v>
      </c>
      <c r="E18" s="34" t="s">
        <v>199</v>
      </c>
      <c r="F18" s="35">
        <f t="shared" si="1"/>
        <v>1</v>
      </c>
      <c r="G18" s="8" t="s">
        <v>13</v>
      </c>
    </row>
    <row r="19" spans="1:7" ht="31.5" x14ac:dyDescent="0.25">
      <c r="A19" s="3" t="str">
        <f>'пр 9 к Пор'!B26</f>
        <v>Топографо-геодезические работы, межевание и постановка участков на кадастровый учёт</v>
      </c>
      <c r="B19" s="3" t="str">
        <f>'пр 9 к Пор'!C26</f>
        <v>кол-во</v>
      </c>
      <c r="C19" s="34">
        <f>'пр 9 к Пор'!I26</f>
        <v>2</v>
      </c>
      <c r="D19" s="34">
        <f>'пр 9 к Пор'!J26</f>
        <v>2</v>
      </c>
      <c r="E19" s="34" t="s">
        <v>199</v>
      </c>
      <c r="F19" s="35">
        <f t="shared" ref="F19:F25" si="2">IF(AND(C19=0,D19=0),1,IF(E19="нет или увеличение",IF(D19/C19&gt;1,1,D19/C19),IF(E19="снижение",IF(D19=0,1,IF(C19/D19&gt;1,1,C19/D19)))))</f>
        <v>1</v>
      </c>
      <c r="G19" s="8" t="s">
        <v>13</v>
      </c>
    </row>
    <row r="20" spans="1:7" ht="15.75" x14ac:dyDescent="0.25">
      <c r="A20" s="3" t="str">
        <f>'пр 9 к Пор'!B27</f>
        <v>Разработка проектов планировки и межевания</v>
      </c>
      <c r="B20" s="3" t="str">
        <f>'пр 9 к Пор'!C27</f>
        <v xml:space="preserve">кол-во  </v>
      </c>
      <c r="C20" s="34">
        <f>'пр 9 к Пор'!I27</f>
        <v>0</v>
      </c>
      <c r="D20" s="34">
        <f>'пр 9 к Пор'!J27</f>
        <v>0</v>
      </c>
      <c r="E20" s="34" t="s">
        <v>199</v>
      </c>
      <c r="F20" s="35">
        <f t="shared" si="2"/>
        <v>1</v>
      </c>
      <c r="G20" s="8" t="s">
        <v>13</v>
      </c>
    </row>
    <row r="21" spans="1:7" ht="47.25" x14ac:dyDescent="0.25">
      <c r="A21" s="3" t="str">
        <f>'пр 9 к Пор'!B28</f>
        <v>Актуализация документов территориального планирования и градостроительного зонирования</v>
      </c>
      <c r="B21" s="3" t="str">
        <f>'пр 9 к Пор'!C28</f>
        <v xml:space="preserve">кол-во  </v>
      </c>
      <c r="C21" s="34">
        <f>'пр 9 к Пор'!I28</f>
        <v>2</v>
      </c>
      <c r="D21" s="34">
        <f>'пр 9 к Пор'!J28</f>
        <v>2</v>
      </c>
      <c r="E21" s="34" t="s">
        <v>199</v>
      </c>
      <c r="F21" s="35">
        <f t="shared" si="2"/>
        <v>1</v>
      </c>
      <c r="G21" s="8" t="s">
        <v>13</v>
      </c>
    </row>
    <row r="22" spans="1:7" ht="47.25" x14ac:dyDescent="0.25">
      <c r="A22" s="3" t="str">
        <f>'пр 9 к Пор'!B30</f>
        <v>Оформление технической и кадастровой документации на объекты недвижимого имущества.</v>
      </c>
      <c r="B22" s="3" t="str">
        <f>'пр 9 к Пор'!C30</f>
        <v>кол-во объектов</v>
      </c>
      <c r="C22" s="34">
        <f>'пр 9 к Пор'!I30</f>
        <v>150</v>
      </c>
      <c r="D22" s="34">
        <f>'пр 9 к Пор'!J30</f>
        <v>122</v>
      </c>
      <c r="E22" s="34" t="s">
        <v>199</v>
      </c>
      <c r="F22" s="35">
        <f>IF(AND(C22=0,D22=0),1,IF(E22="нет или увеличение",IF(D22/C22&gt;1,1,D22/C22),IF(E22="снижение",IF(D22=0,1,IF(C22/D22&gt;1,1,C22/D22)))))</f>
        <v>0.81333333333333335</v>
      </c>
      <c r="G22" s="8" t="s">
        <v>13</v>
      </c>
    </row>
    <row r="23" spans="1:7" ht="63" x14ac:dyDescent="0.25">
      <c r="A23" s="3" t="str">
        <f>'пр 9 к Пор'!B31</f>
        <v>Формирование земельных участков под муниципальными объектами капитального строительства с постановкой на кадастровый учет.</v>
      </c>
      <c r="B23" s="3" t="str">
        <f>'пр 9 к Пор'!C31</f>
        <v>ко-во зем.уч.</v>
      </c>
      <c r="C23" s="34">
        <f>'пр 9 к Пор'!I31</f>
        <v>3</v>
      </c>
      <c r="D23" s="34">
        <f>'пр 9 к Пор'!J31</f>
        <v>1</v>
      </c>
      <c r="E23" s="34" t="s">
        <v>199</v>
      </c>
      <c r="F23" s="35">
        <f t="shared" si="2"/>
        <v>0.33333333333333331</v>
      </c>
      <c r="G23" s="8" t="s">
        <v>13</v>
      </c>
    </row>
    <row r="24" spans="1:7" ht="110.25" x14ac:dyDescent="0.25">
      <c r="A24" s="3" t="str">
        <f>'пр 9 к Пор'!B32</f>
        <v>Оценка объектов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v>
      </c>
      <c r="B24" s="3" t="str">
        <f>'пр 9 к Пор'!C32</f>
        <v>кол-во объектов мун.имущ.</v>
      </c>
      <c r="C24" s="34">
        <f>'пр 9 к Пор'!I32</f>
        <v>39</v>
      </c>
      <c r="D24" s="34">
        <f>'пр 9 к Пор'!J32</f>
        <v>39</v>
      </c>
      <c r="E24" s="34" t="s">
        <v>199</v>
      </c>
      <c r="F24" s="35">
        <f t="shared" si="2"/>
        <v>1</v>
      </c>
      <c r="G24" s="8" t="s">
        <v>13</v>
      </c>
    </row>
    <row r="25" spans="1:7" ht="15.75" x14ac:dyDescent="0.25">
      <c r="A25" s="3" t="str">
        <f>'пр 9 к Пор'!B33</f>
        <v>Содержание муниципального жилого фонда.</v>
      </c>
      <c r="B25" s="3" t="str">
        <f>'пр 9 к Пор'!C33</f>
        <v>%</v>
      </c>
      <c r="C25" s="34">
        <f>'пр 9 к Пор'!I33</f>
        <v>100</v>
      </c>
      <c r="D25" s="34">
        <f>'пр 9 к Пор'!J33</f>
        <v>100</v>
      </c>
      <c r="E25" s="34" t="s">
        <v>199</v>
      </c>
      <c r="F25" s="35">
        <f t="shared" si="2"/>
        <v>1</v>
      </c>
      <c r="G25" s="8" t="s">
        <v>13</v>
      </c>
    </row>
    <row r="26" spans="1:7" ht="1.5" customHeight="1" x14ac:dyDescent="0.25">
      <c r="A26" s="36"/>
      <c r="B26" s="34"/>
      <c r="C26" s="34"/>
      <c r="D26" s="34"/>
      <c r="E26" s="34"/>
      <c r="F26" s="35">
        <f t="shared" si="1"/>
        <v>1</v>
      </c>
      <c r="G26" s="8" t="s">
        <v>13</v>
      </c>
    </row>
    <row r="27" spans="1:7" ht="15.75" hidden="1" x14ac:dyDescent="0.25">
      <c r="A27" s="36"/>
      <c r="B27" s="34"/>
      <c r="C27" s="34"/>
      <c r="D27" s="34"/>
      <c r="E27" s="34"/>
      <c r="F27" s="35">
        <f t="shared" si="1"/>
        <v>1</v>
      </c>
      <c r="G27" s="8" t="s">
        <v>13</v>
      </c>
    </row>
    <row r="28" spans="1:7" ht="15.75" hidden="1" x14ac:dyDescent="0.25">
      <c r="A28" s="36"/>
      <c r="B28" s="34"/>
      <c r="C28" s="34"/>
      <c r="D28" s="34"/>
      <c r="E28" s="34"/>
      <c r="F28" s="35">
        <f t="shared" si="1"/>
        <v>1</v>
      </c>
      <c r="G28" s="8" t="s">
        <v>13</v>
      </c>
    </row>
  </sheetData>
  <mergeCells count="9">
    <mergeCell ref="E1:F1"/>
    <mergeCell ref="E3:G3"/>
    <mergeCell ref="A6:G6"/>
    <mergeCell ref="A8:A9"/>
    <mergeCell ref="B8:B9"/>
    <mergeCell ref="C8:D8"/>
    <mergeCell ref="E8:E9"/>
    <mergeCell ref="F8:F9"/>
    <mergeCell ref="G8:G9"/>
  </mergeCells>
  <conditionalFormatting sqref="A12:E28">
    <cfRule type="expression" dxfId="6" priority="2">
      <formula>A12=""</formula>
    </cfRule>
  </conditionalFormatting>
  <pageMargins left="0.78740157480314965" right="0.78740157480314965" top="1.1811023622047245" bottom="0.74803149606299213" header="0.31496062992125984" footer="0.31496062992125984"/>
  <pageSetup paperSize="9" scale="9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9"/>
  <sheetViews>
    <sheetView view="pageBreakPreview" zoomScale="85" zoomScaleNormal="100" zoomScaleSheetLayoutView="85" workbookViewId="0">
      <selection activeCell="G13" sqref="G13"/>
    </sheetView>
  </sheetViews>
  <sheetFormatPr defaultRowHeight="15" outlineLevelRow="1" x14ac:dyDescent="0.25"/>
  <cols>
    <col min="1" max="1" width="33.28515625" style="4" customWidth="1"/>
    <col min="2" max="2" width="11.85546875" style="4" customWidth="1"/>
    <col min="3" max="3" width="9.140625" style="4" customWidth="1"/>
    <col min="4" max="4" width="9.7109375" style="4" customWidth="1"/>
    <col min="5" max="5" width="15.42578125" style="4" customWidth="1"/>
    <col min="6" max="6" width="21.85546875" style="4" customWidth="1"/>
    <col min="7" max="7" width="27.140625" style="4" customWidth="1"/>
    <col min="8" max="8" width="26.28515625" style="4" customWidth="1"/>
    <col min="9" max="9" width="23" style="4" customWidth="1"/>
    <col min="10" max="16384" width="9.140625" style="4"/>
  </cols>
  <sheetData>
    <row r="1" spans="1:8" x14ac:dyDescent="0.25">
      <c r="G1" s="80" t="s">
        <v>206</v>
      </c>
      <c r="H1" s="80"/>
    </row>
    <row r="3" spans="1:8" ht="48.75" customHeight="1" x14ac:dyDescent="0.25">
      <c r="G3" s="81" t="s">
        <v>38</v>
      </c>
      <c r="H3" s="81"/>
    </row>
    <row r="4" spans="1:8" x14ac:dyDescent="0.25">
      <c r="F4" s="16"/>
      <c r="G4" s="16"/>
      <c r="H4" s="17"/>
    </row>
    <row r="5" spans="1:8" x14ac:dyDescent="0.25">
      <c r="F5" s="16"/>
      <c r="G5" s="16"/>
      <c r="H5" s="17"/>
    </row>
    <row r="6" spans="1:8" ht="46.5" customHeight="1" x14ac:dyDescent="0.25">
      <c r="A6" s="67" t="s">
        <v>41</v>
      </c>
      <c r="B6" s="67"/>
      <c r="C6" s="67"/>
      <c r="D6" s="67"/>
      <c r="E6" s="67"/>
      <c r="F6" s="67"/>
      <c r="G6" s="67"/>
      <c r="H6" s="67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ht="70.5" customHeight="1" x14ac:dyDescent="0.25">
      <c r="A8" s="68" t="s">
        <v>36</v>
      </c>
      <c r="B8" s="68" t="s">
        <v>10</v>
      </c>
      <c r="C8" s="72" t="s">
        <v>26</v>
      </c>
      <c r="D8" s="73"/>
      <c r="E8" s="74" t="s">
        <v>24</v>
      </c>
      <c r="F8" s="76" t="s">
        <v>27</v>
      </c>
      <c r="G8" s="76" t="s">
        <v>34</v>
      </c>
      <c r="H8" s="78" t="s">
        <v>31</v>
      </c>
    </row>
    <row r="9" spans="1:8" ht="102.75" customHeight="1" x14ac:dyDescent="0.25">
      <c r="A9" s="68"/>
      <c r="B9" s="68"/>
      <c r="C9" s="18" t="s">
        <v>11</v>
      </c>
      <c r="D9" s="19" t="s">
        <v>12</v>
      </c>
      <c r="E9" s="75"/>
      <c r="F9" s="77"/>
      <c r="G9" s="77"/>
      <c r="H9" s="78"/>
    </row>
    <row r="10" spans="1:8" x14ac:dyDescent="0.25">
      <c r="A10" s="9">
        <v>1</v>
      </c>
      <c r="B10" s="9">
        <f>A10+1</f>
        <v>2</v>
      </c>
      <c r="C10" s="9">
        <f t="shared" ref="C10:F10" si="0">B10+1</f>
        <v>3</v>
      </c>
      <c r="D10" s="9">
        <f t="shared" si="0"/>
        <v>4</v>
      </c>
      <c r="E10" s="9">
        <f t="shared" si="0"/>
        <v>5</v>
      </c>
      <c r="F10" s="9">
        <f t="shared" si="0"/>
        <v>6</v>
      </c>
      <c r="G10" s="9">
        <f t="shared" ref="G10:H10" si="1">F10+1</f>
        <v>7</v>
      </c>
      <c r="H10" s="9">
        <f t="shared" si="1"/>
        <v>8</v>
      </c>
    </row>
    <row r="11" spans="1:8" s="21" customFormat="1" ht="14.25" x14ac:dyDescent="0.2">
      <c r="A11" s="24" t="s">
        <v>7</v>
      </c>
      <c r="B11" s="25" t="s">
        <v>13</v>
      </c>
      <c r="C11" s="25" t="s">
        <v>13</v>
      </c>
      <c r="D11" s="25" t="s">
        <v>13</v>
      </c>
      <c r="E11" s="25" t="s">
        <v>13</v>
      </c>
      <c r="F11" s="25" t="s">
        <v>13</v>
      </c>
      <c r="G11" s="52">
        <f>(G12*H12+G17*H17+G21*H21+G24*H24+G26*H26+G31*H31+G33*H33+G35*H35+G37*H37)/H11</f>
        <v>0.97846824821844991</v>
      </c>
      <c r="H11" s="26">
        <f>H12+H17+H21+H24+H26+H31+H33+H35+H37</f>
        <v>21278.847999999998</v>
      </c>
    </row>
    <row r="12" spans="1:8" s="21" customFormat="1" ht="71.25" x14ac:dyDescent="0.2">
      <c r="A12" s="23" t="s">
        <v>189</v>
      </c>
      <c r="B12" s="22" t="s">
        <v>13</v>
      </c>
      <c r="C12" s="22" t="s">
        <v>13</v>
      </c>
      <c r="D12" s="22" t="s">
        <v>13</v>
      </c>
      <c r="E12" s="22" t="s">
        <v>13</v>
      </c>
      <c r="F12" s="22" t="s">
        <v>13</v>
      </c>
      <c r="G12" s="38">
        <f>AVERAGE(F13:F16)</f>
        <v>1</v>
      </c>
      <c r="H12" s="20">
        <f>'бюджетные ассигнования'!B12</f>
        <v>2753.25</v>
      </c>
    </row>
    <row r="13" spans="1:8" ht="94.5" x14ac:dyDescent="0.25">
      <c r="A13" s="3" t="str">
        <f>'пр 9 к Пор'!B36</f>
        <v>Приобретение в муниципальную собственность Туруханского района жилых помещений для переселения граждан из аварийного жилищного фонда</v>
      </c>
      <c r="B13" s="3" t="str">
        <f>'пр 9 к Пор'!C36</f>
        <v>кол-во квартир</v>
      </c>
      <c r="C13" s="3">
        <f>'пр 9 к Пор'!I36</f>
        <v>4</v>
      </c>
      <c r="D13" s="3">
        <f>'пр 9 к Пор'!J36</f>
        <v>4</v>
      </c>
      <c r="E13" s="34" t="s">
        <v>199</v>
      </c>
      <c r="F13" s="8">
        <f t="shared" ref="F13:F16" si="2">IF(AND(C13=0,D13=0),1,IF(E13="нет или увеличение",IF(D13/C13&gt;1,1,D13/C13),IF(E13="снижение",IF(D13=0,1,IF(C13/D13&gt;1,1,C13/D13)))))</f>
        <v>1</v>
      </c>
      <c r="G13" s="8" t="s">
        <v>13</v>
      </c>
      <c r="H13" s="8" t="s">
        <v>13</v>
      </c>
    </row>
    <row r="14" spans="1:8" ht="78.75" x14ac:dyDescent="0.25">
      <c r="A14" s="3" t="str">
        <f>'пр 9 к Пор'!B37</f>
        <v>Предоставление жилых помещений по договорам социального найма семьям, проживающим в аварийном жилищном фонде</v>
      </c>
      <c r="B14" s="3" t="str">
        <f>'пр 9 к Пор'!C37</f>
        <v>кол-во квартир</v>
      </c>
      <c r="C14" s="3">
        <f>'пр 9 к Пор'!I37</f>
        <v>0</v>
      </c>
      <c r="D14" s="3">
        <f>'пр 9 к Пор'!J37</f>
        <v>0</v>
      </c>
      <c r="E14" s="34" t="s">
        <v>199</v>
      </c>
      <c r="F14" s="8">
        <f t="shared" si="2"/>
        <v>1</v>
      </c>
      <c r="G14" s="8" t="s">
        <v>13</v>
      </c>
      <c r="H14" s="8" t="s">
        <v>13</v>
      </c>
    </row>
    <row r="15" spans="1:8" ht="94.5" x14ac:dyDescent="0.25">
      <c r="A15" s="3" t="str">
        <f>'пр 9 к Пор'!B38</f>
        <v>Предоставление муниципальных  жилых помещений для переселения граждан, проживающих в неперспективных населенных пунктах</v>
      </c>
      <c r="B15" s="3" t="str">
        <f>'пр 9 к Пор'!C38</f>
        <v>кол-во квартир</v>
      </c>
      <c r="C15" s="3">
        <f>'пр 9 к Пор'!I38</f>
        <v>0</v>
      </c>
      <c r="D15" s="3">
        <f>'пр 9 к Пор'!J38</f>
        <v>0</v>
      </c>
      <c r="E15" s="34" t="s">
        <v>199</v>
      </c>
      <c r="F15" s="8">
        <f t="shared" si="2"/>
        <v>1</v>
      </c>
      <c r="G15" s="8" t="s">
        <v>13</v>
      </c>
      <c r="H15" s="8" t="s">
        <v>13</v>
      </c>
    </row>
    <row r="16" spans="1:8" ht="78.75" x14ac:dyDescent="0.25">
      <c r="A16" s="3" t="str">
        <f>'пр 9 к Пор'!B39</f>
        <v>Сокращение (снос) аварийного жлищного фонда</v>
      </c>
      <c r="B16" s="3" t="str">
        <f>'пр 9 к Пор'!C39</f>
        <v xml:space="preserve"> общ. площадь аварийного жилья                тыс.кв.м.</v>
      </c>
      <c r="C16" s="3">
        <f>'пр 9 к Пор'!I39</f>
        <v>0</v>
      </c>
      <c r="D16" s="3">
        <f>'пр 9 к Пор'!J39</f>
        <v>0</v>
      </c>
      <c r="E16" s="34" t="s">
        <v>199</v>
      </c>
      <c r="F16" s="8">
        <f t="shared" si="2"/>
        <v>1</v>
      </c>
      <c r="G16" s="8" t="s">
        <v>13</v>
      </c>
      <c r="H16" s="8" t="s">
        <v>13</v>
      </c>
    </row>
    <row r="17" spans="1:8" ht="71.25" x14ac:dyDescent="0.25">
      <c r="A17" s="23" t="s">
        <v>190</v>
      </c>
      <c r="B17" s="22" t="s">
        <v>13</v>
      </c>
      <c r="C17" s="22" t="s">
        <v>13</v>
      </c>
      <c r="D17" s="22" t="s">
        <v>13</v>
      </c>
      <c r="E17" s="22" t="s">
        <v>13</v>
      </c>
      <c r="F17" s="22" t="s">
        <v>13</v>
      </c>
      <c r="G17" s="38">
        <f>AVERAGE(F18:F20)</f>
        <v>0.66666666666666663</v>
      </c>
      <c r="H17" s="20">
        <f>'бюджетные ассигнования'!B18</f>
        <v>0</v>
      </c>
    </row>
    <row r="18" spans="1:8" ht="110.25" x14ac:dyDescent="0.25">
      <c r="A18" s="3" t="str">
        <f>'пр 9 к Пор'!B42</f>
        <v>Приобретение жилых помещений в муниципальную собственность Туруханского района  для переселения граждан, проживающих в неперспективных населенных пунктов</v>
      </c>
      <c r="B18" s="3" t="str">
        <f>'пр 9 к Пор'!C42</f>
        <v>кол-во квартир</v>
      </c>
      <c r="C18" s="3">
        <f>'пр 9 к Пор'!I42</f>
        <v>0</v>
      </c>
      <c r="D18" s="3">
        <f>'пр 9 к Пор'!J42</f>
        <v>0</v>
      </c>
      <c r="E18" s="34" t="s">
        <v>199</v>
      </c>
      <c r="F18" s="8">
        <f t="shared" ref="F18:F20" si="3">IF(AND(C18=0,D18=0),1,IF(E18="нет или увеличение",IF(D18/C18&gt;1,1,D18/C18),IF(E18="снижение",IF(D18=0,1,IF(C18/D18&gt;1,1,C18/D18)))))</f>
        <v>1</v>
      </c>
      <c r="G18" s="8" t="s">
        <v>13</v>
      </c>
      <c r="H18" s="8" t="s">
        <v>13</v>
      </c>
    </row>
    <row r="19" spans="1:8" ht="94.5" x14ac:dyDescent="0.25">
      <c r="A19" s="3" t="str">
        <f>'пр 9 к Пор'!B43</f>
        <v>Предоставление муниципальных жилых помещений для переселения граждан, пролживающих в неперспективных населенных пунктов</v>
      </c>
      <c r="B19" s="3" t="str">
        <f>'пр 9 к Пор'!C43</f>
        <v>ко-во семей</v>
      </c>
      <c r="C19" s="3">
        <f>'пр 9 к Пор'!I43</f>
        <v>0</v>
      </c>
      <c r="D19" s="3">
        <f>'пр 9 к Пор'!J43</f>
        <v>0</v>
      </c>
      <c r="E19" s="34" t="s">
        <v>199</v>
      </c>
      <c r="F19" s="8">
        <f t="shared" si="3"/>
        <v>1</v>
      </c>
      <c r="G19" s="8" t="s">
        <v>13</v>
      </c>
      <c r="H19" s="8" t="s">
        <v>13</v>
      </c>
    </row>
    <row r="20" spans="1:8" ht="63" x14ac:dyDescent="0.25">
      <c r="A20" s="3" t="str">
        <f>'пр 9 к Пор'!B44</f>
        <v>Возмещение гражданам расходов на проезд к новому месту жительства и провоз багажа</v>
      </c>
      <c r="B20" s="3" t="str">
        <f>'пр 9 к Пор'!C44</f>
        <v>ко-во семей</v>
      </c>
      <c r="C20" s="3">
        <f>'пр 9 к Пор'!I44</f>
        <v>1</v>
      </c>
      <c r="D20" s="3">
        <f>'пр 9 к Пор'!J44</f>
        <v>0</v>
      </c>
      <c r="E20" s="34" t="s">
        <v>199</v>
      </c>
      <c r="F20" s="8">
        <f t="shared" si="3"/>
        <v>0</v>
      </c>
      <c r="G20" s="8" t="s">
        <v>13</v>
      </c>
      <c r="H20" s="8" t="s">
        <v>13</v>
      </c>
    </row>
    <row r="21" spans="1:8" ht="71.25" x14ac:dyDescent="0.25">
      <c r="A21" s="23" t="s">
        <v>191</v>
      </c>
      <c r="B21" s="22" t="s">
        <v>13</v>
      </c>
      <c r="C21" s="22" t="s">
        <v>13</v>
      </c>
      <c r="D21" s="22" t="s">
        <v>13</v>
      </c>
      <c r="E21" s="22" t="s">
        <v>13</v>
      </c>
      <c r="F21" s="22" t="s">
        <v>13</v>
      </c>
      <c r="G21" s="38">
        <f>AVERAGE(F22:F23)</f>
        <v>0.5</v>
      </c>
      <c r="H21" s="20">
        <f>'бюджетные ассигнования'!B22</f>
        <v>752.19299999999998</v>
      </c>
    </row>
    <row r="22" spans="1:8" ht="126" x14ac:dyDescent="0.25">
      <c r="A22" s="3" t="str">
        <f>'пр 9 к Пор'!B47</f>
        <v>Приобретение жилых помещений для предоставлени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v>
      </c>
      <c r="B22" s="3" t="str">
        <f>'пр 9 к Пор'!C47</f>
        <v>кол-во жилья</v>
      </c>
      <c r="C22" s="3">
        <f>'пр 9 к Пор'!I47</f>
        <v>2</v>
      </c>
      <c r="D22" s="3">
        <f>'пр 9 к Пор'!J47</f>
        <v>1</v>
      </c>
      <c r="E22" s="34" t="s">
        <v>199</v>
      </c>
      <c r="F22" s="8">
        <f t="shared" ref="F22:F23" si="4">IF(AND(C22=0,D22=0),1,IF(E22="нет или увеличение",IF(D22/C22&gt;1,1,D22/C22),IF(E22="снижение",IF(D22=0,1,IF(C22/D22&gt;1,1,C22/D22)))))</f>
        <v>0.5</v>
      </c>
      <c r="G22" s="8" t="s">
        <v>13</v>
      </c>
      <c r="H22" s="8" t="s">
        <v>13</v>
      </c>
    </row>
    <row r="23" spans="1:8" ht="126" x14ac:dyDescent="0.25">
      <c r="A23" s="3" t="str">
        <f>'пр 9 к Пор'!B48</f>
        <v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</v>
      </c>
      <c r="B23" s="3" t="str">
        <f>'пр 9 к Пор'!C48</f>
        <v>кол-во жилья в год</v>
      </c>
      <c r="C23" s="3">
        <f>'пр 9 к Пор'!I48</f>
        <v>2</v>
      </c>
      <c r="D23" s="3">
        <f>'пр 9 к Пор'!J48</f>
        <v>1</v>
      </c>
      <c r="E23" s="34" t="s">
        <v>199</v>
      </c>
      <c r="F23" s="8">
        <f t="shared" si="4"/>
        <v>0.5</v>
      </c>
      <c r="G23" s="8" t="s">
        <v>13</v>
      </c>
      <c r="H23" s="8" t="s">
        <v>13</v>
      </c>
    </row>
    <row r="24" spans="1:8" ht="42.75" x14ac:dyDescent="0.25">
      <c r="A24" s="23" t="s">
        <v>192</v>
      </c>
      <c r="B24" s="22" t="s">
        <v>13</v>
      </c>
      <c r="C24" s="22" t="s">
        <v>13</v>
      </c>
      <c r="D24" s="22" t="s">
        <v>13</v>
      </c>
      <c r="E24" s="22" t="s">
        <v>13</v>
      </c>
      <c r="F24" s="22" t="s">
        <v>13</v>
      </c>
      <c r="G24" s="38">
        <f>AVERAGE(F25:F25)</f>
        <v>1</v>
      </c>
      <c r="H24" s="20">
        <f>'бюджетные ассигнования'!B25</f>
        <v>284.14100000000002</v>
      </c>
    </row>
    <row r="25" spans="1:8" ht="46.5" customHeight="1" x14ac:dyDescent="0.25">
      <c r="A25" s="3" t="str">
        <f>'пр 9 к Пор'!B51</f>
        <v>Количество молодых семей, улучшивших жилищные условия при получении социальных выплат</v>
      </c>
      <c r="B25" s="3" t="str">
        <f>'пр 9 к Пор'!C51</f>
        <v>кол-во семей</v>
      </c>
      <c r="C25" s="3">
        <f>'пр 9 к Пор'!I51</f>
        <v>1</v>
      </c>
      <c r="D25" s="3">
        <f>'пр 9 к Пор'!J51</f>
        <v>1</v>
      </c>
      <c r="E25" s="34" t="s">
        <v>199</v>
      </c>
      <c r="F25" s="8">
        <f t="shared" ref="F25" si="5">IF(AND(C25=0,D25=0),1,IF(E25="нет или увеличение",IF(D25/C25&gt;1,1,D25/C25),IF(E25="снижение",IF(D25=0,1,IF(C25/D25&gt;1,1,C25/D25)))))</f>
        <v>1</v>
      </c>
      <c r="G25" s="8" t="s">
        <v>13</v>
      </c>
      <c r="H25" s="8" t="s">
        <v>13</v>
      </c>
    </row>
    <row r="26" spans="1:8" ht="57" x14ac:dyDescent="0.25">
      <c r="A26" s="23" t="s">
        <v>193</v>
      </c>
      <c r="B26" s="22" t="s">
        <v>13</v>
      </c>
      <c r="C26" s="22" t="s">
        <v>13</v>
      </c>
      <c r="D26" s="22" t="s">
        <v>13</v>
      </c>
      <c r="E26" s="22" t="s">
        <v>13</v>
      </c>
      <c r="F26" s="22" t="s">
        <v>13</v>
      </c>
      <c r="G26" s="38">
        <f>AVERAGE(F27:F30)</f>
        <v>1</v>
      </c>
      <c r="H26" s="20">
        <f>'бюджетные ассигнования'!B27</f>
        <v>5835.5910000000003</v>
      </c>
    </row>
    <row r="27" spans="1:8" ht="110.25" x14ac:dyDescent="0.25">
      <c r="A27" s="3" t="str">
        <f>'пр 9 к Пор'!B54</f>
        <v>Разработка проектов генеральных планов, правил землепользования и застройки, схемы территориального планирования Туруханского районак и внесение изменений в них</v>
      </c>
      <c r="B27" s="3" t="str">
        <f>'пр 9 к Пор'!C54</f>
        <v xml:space="preserve">кол-во </v>
      </c>
      <c r="C27" s="3">
        <f>'пр 9 к Пор'!I54</f>
        <v>8</v>
      </c>
      <c r="D27" s="3">
        <f>'пр 9 к Пор'!J54</f>
        <v>8</v>
      </c>
      <c r="E27" s="34" t="s">
        <v>199</v>
      </c>
      <c r="F27" s="8">
        <f t="shared" ref="F27:F30" si="6">IF(AND(C27=0,D27=0),1,IF(E27="нет или увеличение",IF(D27/C27&gt;1,1,D27/C27),IF(E27="снижение",IF(D27=0,1,IF(C27/D27&gt;1,1,C27/D27)))))</f>
        <v>1</v>
      </c>
      <c r="G27" s="8" t="s">
        <v>13</v>
      </c>
      <c r="H27" s="8" t="s">
        <v>13</v>
      </c>
    </row>
    <row r="28" spans="1:8" ht="63" x14ac:dyDescent="0.25">
      <c r="A28" s="3" t="str">
        <f>'пр 9 к Пор'!B55</f>
        <v xml:space="preserve">Топографо-геодезические работы, межевание и постановка земельных участков на кадастровый учет </v>
      </c>
      <c r="B28" s="3" t="str">
        <f>'пр 9 к Пор'!C55</f>
        <v>кол-во</v>
      </c>
      <c r="C28" s="3">
        <f>'пр 9 к Пор'!I55</f>
        <v>2</v>
      </c>
      <c r="D28" s="3">
        <f>'пр 9 к Пор'!J55</f>
        <v>2</v>
      </c>
      <c r="E28" s="34" t="s">
        <v>199</v>
      </c>
      <c r="F28" s="8">
        <f t="shared" si="6"/>
        <v>1</v>
      </c>
      <c r="G28" s="8" t="s">
        <v>13</v>
      </c>
      <c r="H28" s="8" t="s">
        <v>13</v>
      </c>
    </row>
    <row r="29" spans="1:8" ht="31.5" x14ac:dyDescent="0.25">
      <c r="A29" s="3" t="str">
        <f>'пр 9 к Пор'!B56</f>
        <v>Разработка проектов планировки и межевания</v>
      </c>
      <c r="B29" s="3" t="str">
        <f>'пр 9 к Пор'!C56</f>
        <v>кол-во проектов</v>
      </c>
      <c r="C29" s="3">
        <f>'пр 9 к Пор'!I56</f>
        <v>0</v>
      </c>
      <c r="D29" s="3">
        <f>'пр 9 к Пор'!J56</f>
        <v>0</v>
      </c>
      <c r="E29" s="34" t="s">
        <v>199</v>
      </c>
      <c r="F29" s="8">
        <f t="shared" si="6"/>
        <v>1</v>
      </c>
      <c r="G29" s="8" t="s">
        <v>13</v>
      </c>
      <c r="H29" s="8" t="s">
        <v>13</v>
      </c>
    </row>
    <row r="30" spans="1:8" ht="78.75" x14ac:dyDescent="0.25">
      <c r="A30" s="3" t="str">
        <f>'пр 9 к Пор'!B57</f>
        <v>Актуализация документов территориального планирования и градостроительного зонирования</v>
      </c>
      <c r="B30" s="3" t="str">
        <f>'пр 9 к Пор'!C57</f>
        <v>кол-во</v>
      </c>
      <c r="C30" s="3">
        <f>'пр 9 к Пор'!I57</f>
        <v>2</v>
      </c>
      <c r="D30" s="3">
        <f>'пр 9 к Пор'!J57</f>
        <v>2</v>
      </c>
      <c r="E30" s="34" t="s">
        <v>199</v>
      </c>
      <c r="F30" s="8">
        <f t="shared" si="6"/>
        <v>1</v>
      </c>
      <c r="G30" s="8" t="s">
        <v>13</v>
      </c>
      <c r="H30" s="8" t="s">
        <v>13</v>
      </c>
    </row>
    <row r="31" spans="1:8" ht="80.25" customHeight="1" x14ac:dyDescent="0.25">
      <c r="A31" s="23" t="s">
        <v>221</v>
      </c>
      <c r="B31" s="22" t="s">
        <v>13</v>
      </c>
      <c r="C31" s="22" t="s">
        <v>13</v>
      </c>
      <c r="D31" s="22" t="s">
        <v>13</v>
      </c>
      <c r="E31" s="22" t="s">
        <v>13</v>
      </c>
      <c r="F31" s="22" t="s">
        <v>13</v>
      </c>
      <c r="G31" s="38">
        <f>AVERAGE(F32)</f>
        <v>0.81333333333333335</v>
      </c>
      <c r="H31" s="20">
        <f>'бюджетные ассигнования'!B32</f>
        <v>295.327</v>
      </c>
    </row>
    <row r="32" spans="1:8" ht="63" x14ac:dyDescent="0.25">
      <c r="A32" s="3" t="str">
        <f>'пр 9 к Пор'!B60</f>
        <v>Оформление технической и кадастровой документации на объекты недвижимого имущества</v>
      </c>
      <c r="B32" s="3" t="str">
        <f>'пр 9 к Пор'!C60</f>
        <v>кол-во объектов</v>
      </c>
      <c r="C32" s="3">
        <f>'пр 9 к Пор'!I60</f>
        <v>150</v>
      </c>
      <c r="D32" s="3">
        <f>'пр 9 к Пор'!J60</f>
        <v>122</v>
      </c>
      <c r="E32" s="34" t="s">
        <v>199</v>
      </c>
      <c r="F32" s="8">
        <f t="shared" ref="F32" si="7">IF(AND(C32=0,D32=0),1,IF(E32="нет или увеличение",IF(D32/C32&gt;1,1,D32/C32),IF(E32="снижение",IF(D32=0,1,IF(C32/D32&gt;1,1,C32/D32)))))</f>
        <v>0.81333333333333335</v>
      </c>
      <c r="G32" s="8" t="s">
        <v>13</v>
      </c>
      <c r="H32" s="8" t="s">
        <v>13</v>
      </c>
    </row>
    <row r="33" spans="1:9" ht="94.5" customHeight="1" x14ac:dyDescent="0.25">
      <c r="A33" s="23" t="s">
        <v>222</v>
      </c>
      <c r="B33" s="22" t="s">
        <v>13</v>
      </c>
      <c r="C33" s="22" t="s">
        <v>13</v>
      </c>
      <c r="D33" s="22" t="s">
        <v>13</v>
      </c>
      <c r="E33" s="22" t="s">
        <v>13</v>
      </c>
      <c r="F33" s="22" t="s">
        <v>13</v>
      </c>
      <c r="G33" s="38">
        <f>AVERAGE(F34)</f>
        <v>0.33333333333333331</v>
      </c>
      <c r="H33" s="20">
        <f>'бюджетные ассигнования'!B34</f>
        <v>40.42</v>
      </c>
    </row>
    <row r="34" spans="1:9" ht="78.75" x14ac:dyDescent="0.25">
      <c r="A34" s="3" t="str">
        <f>'пр 9 к Пор'!B63</f>
        <v>Формирование земельных участков под муниципальными объектами капитального строительства с постановкой на кадастровый учет.</v>
      </c>
      <c r="B34" s="3" t="str">
        <f>'пр 9 к Пор'!C63</f>
        <v>кол-во зем.уч.</v>
      </c>
      <c r="C34" s="3">
        <f>'пр 9 к Пор'!I63</f>
        <v>3</v>
      </c>
      <c r="D34" s="3">
        <f>'пр 9 к Пор'!J63</f>
        <v>1</v>
      </c>
      <c r="E34" s="34" t="s">
        <v>199</v>
      </c>
      <c r="F34" s="8">
        <f t="shared" ref="F34" si="8">IF(AND(C34=0,D34=0),1,IF(E34="нет или увеличение",IF(D34/C34&gt;1,1,D34/C34),IF(E34="снижение",IF(D34=0,1,IF(C34/D34&gt;1,1,C34/D34)))))</f>
        <v>0.33333333333333331</v>
      </c>
      <c r="G34" s="8" t="s">
        <v>13</v>
      </c>
      <c r="H34" s="8" t="s">
        <v>13</v>
      </c>
    </row>
    <row r="35" spans="1:9" ht="66.75" customHeight="1" x14ac:dyDescent="0.25">
      <c r="A35" s="23" t="s">
        <v>223</v>
      </c>
      <c r="B35" s="22" t="s">
        <v>13</v>
      </c>
      <c r="C35" s="22" t="s">
        <v>13</v>
      </c>
      <c r="D35" s="22" t="s">
        <v>13</v>
      </c>
      <c r="E35" s="22" t="s">
        <v>13</v>
      </c>
      <c r="F35" s="22" t="s">
        <v>13</v>
      </c>
      <c r="G35" s="38">
        <f>AVERAGE(F36)</f>
        <v>1</v>
      </c>
      <c r="H35" s="20">
        <f>'бюджетные ассигнования'!B36</f>
        <v>81.875</v>
      </c>
    </row>
    <row r="36" spans="1:9" ht="126" x14ac:dyDescent="0.25">
      <c r="A36" s="3" t="str">
        <f>'пр 9 к Пор'!B66</f>
        <v>Оценка объектов муниципальной собственности, определение средней рыночной стоимости 1 кв.м. жилья на текущий год и экономическое обоснование ставок арендной платы за земельные участки</v>
      </c>
      <c r="B36" s="3" t="str">
        <f>'пр 9 к Пор'!C66</f>
        <v>кол-во объектов мун.имущ.</v>
      </c>
      <c r="C36" s="3">
        <f>'пр 9 к Пор'!I66</f>
        <v>39</v>
      </c>
      <c r="D36" s="3">
        <f>'пр 9 к Пор'!J66</f>
        <v>39</v>
      </c>
      <c r="E36" s="34" t="s">
        <v>199</v>
      </c>
      <c r="F36" s="8">
        <f t="shared" ref="F36" si="9">IF(AND(C36=0,D36=0),1,IF(E36="нет или увеличение",IF(D36/C36&gt;1,1,D36/C36),IF(E36="снижение",IF(D36=0,1,IF(C36/D36&gt;1,1,C36/D36)))))</f>
        <v>1</v>
      </c>
      <c r="G36" s="8" t="s">
        <v>13</v>
      </c>
      <c r="H36" s="8" t="s">
        <v>13</v>
      </c>
    </row>
    <row r="37" spans="1:9" ht="87.75" customHeight="1" x14ac:dyDescent="0.25">
      <c r="A37" s="23" t="s">
        <v>224</v>
      </c>
      <c r="B37" s="22" t="s">
        <v>13</v>
      </c>
      <c r="C37" s="22" t="s">
        <v>13</v>
      </c>
      <c r="D37" s="22" t="s">
        <v>13</v>
      </c>
      <c r="E37" s="22" t="s">
        <v>13</v>
      </c>
      <c r="F37" s="22" t="s">
        <v>13</v>
      </c>
      <c r="G37" s="38">
        <f>AVERAGE(F38)</f>
        <v>1</v>
      </c>
      <c r="H37" s="20">
        <f>'бюджетные ассигнования'!B38</f>
        <v>11236.050999999999</v>
      </c>
    </row>
    <row r="38" spans="1:9" ht="31.5" x14ac:dyDescent="0.25">
      <c r="A38" s="3" t="str">
        <f>'пр 9 к Пор'!B69</f>
        <v xml:space="preserve">Содержание муниципального жилищного фонда </v>
      </c>
      <c r="B38" s="3" t="str">
        <f>'пр 9 к Пор'!C69</f>
        <v>%</v>
      </c>
      <c r="C38" s="3">
        <f>'пр 9 к Пор'!I69</f>
        <v>100</v>
      </c>
      <c r="D38" s="3">
        <f>'пр 9 к Пор'!J69</f>
        <v>100</v>
      </c>
      <c r="E38" s="34" t="s">
        <v>199</v>
      </c>
      <c r="F38" s="8">
        <f t="shared" ref="F38" si="10">IF(AND(C38=0,D38=0),1,IF(E38="нет или увеличение",IF(D38/C38&gt;1,1,D38/C38),IF(E38="снижение",IF(D38=0,1,IF(C38/D38&gt;1,1,C38/D38)))))</f>
        <v>1</v>
      </c>
      <c r="G38" s="8" t="s">
        <v>13</v>
      </c>
      <c r="H38" s="8" t="s">
        <v>13</v>
      </c>
    </row>
    <row r="39" spans="1:9" ht="28.5" hidden="1" outlineLevel="1" x14ac:dyDescent="0.25">
      <c r="A39" s="23" t="s">
        <v>188</v>
      </c>
      <c r="B39" s="22" t="s">
        <v>13</v>
      </c>
      <c r="C39" s="22" t="s">
        <v>13</v>
      </c>
      <c r="D39" s="22" t="s">
        <v>13</v>
      </c>
      <c r="E39" s="22" t="s">
        <v>13</v>
      </c>
      <c r="F39" s="22" t="s">
        <v>13</v>
      </c>
      <c r="G39" s="38">
        <f>AVERAGE(F40:F41)</f>
        <v>1</v>
      </c>
      <c r="H39" s="20"/>
    </row>
    <row r="40" spans="1:9" hidden="1" outlineLevel="1" x14ac:dyDescent="0.25">
      <c r="A40" s="36" t="s">
        <v>29</v>
      </c>
      <c r="B40" s="34"/>
      <c r="C40" s="34"/>
      <c r="D40" s="34"/>
      <c r="E40" s="34"/>
      <c r="F40" s="8">
        <f t="shared" ref="F40:F41" si="11">IF(AND(C40=0,D40=0),1,IF(E40="нет или увеличение",IF(D40/C40&gt;1,1,D40/C40),IF(E40="снижение",IF(D40=0,1,IF(C40/D40&gt;1,1,C40/D40)))))</f>
        <v>1</v>
      </c>
      <c r="G40" s="8" t="s">
        <v>13</v>
      </c>
      <c r="H40" s="8" t="s">
        <v>13</v>
      </c>
    </row>
    <row r="41" spans="1:9" hidden="1" outlineLevel="1" x14ac:dyDescent="0.25">
      <c r="A41" s="36" t="s">
        <v>30</v>
      </c>
      <c r="B41" s="34"/>
      <c r="C41" s="34"/>
      <c r="D41" s="34"/>
      <c r="E41" s="34"/>
      <c r="F41" s="8">
        <f t="shared" si="11"/>
        <v>1</v>
      </c>
      <c r="G41" s="8" t="s">
        <v>13</v>
      </c>
      <c r="H41" s="8" t="s">
        <v>13</v>
      </c>
    </row>
    <row r="42" spans="1:9" ht="15" hidden="1" customHeight="1" outlineLevel="1" x14ac:dyDescent="0.25">
      <c r="A42" s="23" t="s">
        <v>28</v>
      </c>
      <c r="B42" s="22" t="s">
        <v>13</v>
      </c>
      <c r="C42" s="22" t="s">
        <v>13</v>
      </c>
      <c r="D42" s="22" t="s">
        <v>13</v>
      </c>
      <c r="E42" s="22" t="s">
        <v>13</v>
      </c>
      <c r="F42" s="22" t="s">
        <v>13</v>
      </c>
      <c r="G42" s="38">
        <f>AVERAGE(F43:F45)</f>
        <v>1</v>
      </c>
      <c r="H42" s="20"/>
      <c r="I42" s="79" t="s">
        <v>217</v>
      </c>
    </row>
    <row r="43" spans="1:9" hidden="1" outlineLevel="1" x14ac:dyDescent="0.25">
      <c r="A43" s="36" t="s">
        <v>29</v>
      </c>
      <c r="B43" s="34"/>
      <c r="C43" s="34"/>
      <c r="D43" s="34"/>
      <c r="E43" s="34"/>
      <c r="F43" s="8">
        <f t="shared" ref="F43:F45" si="12">IF(AND(C43=0,D43=0),1,IF(E43="нет или увеличение",IF(D43/C43&gt;1,1,D43/C43),IF(E43="снижение",IF(D43=0,1,IF(C43/D43&gt;1,1,C43/D43)))))</f>
        <v>1</v>
      </c>
      <c r="G43" s="8" t="s">
        <v>13</v>
      </c>
      <c r="H43" s="8" t="s">
        <v>13</v>
      </c>
      <c r="I43" s="79"/>
    </row>
    <row r="44" spans="1:9" hidden="1" outlineLevel="1" x14ac:dyDescent="0.25">
      <c r="A44" s="36" t="s">
        <v>22</v>
      </c>
      <c r="B44" s="34"/>
      <c r="C44" s="34"/>
      <c r="D44" s="34"/>
      <c r="E44" s="34"/>
      <c r="F44" s="8">
        <f t="shared" si="12"/>
        <v>1</v>
      </c>
      <c r="G44" s="8" t="s">
        <v>13</v>
      </c>
      <c r="H44" s="8" t="s">
        <v>13</v>
      </c>
      <c r="I44" s="79"/>
    </row>
    <row r="45" spans="1:9" hidden="1" outlineLevel="1" x14ac:dyDescent="0.25">
      <c r="A45" s="36" t="s">
        <v>30</v>
      </c>
      <c r="B45" s="34"/>
      <c r="C45" s="34"/>
      <c r="D45" s="34"/>
      <c r="E45" s="34"/>
      <c r="F45" s="8">
        <f t="shared" si="12"/>
        <v>1</v>
      </c>
      <c r="G45" s="8" t="s">
        <v>13</v>
      </c>
      <c r="H45" s="8" t="s">
        <v>13</v>
      </c>
      <c r="I45" s="79"/>
    </row>
    <row r="46" spans="1:9" hidden="1" outlineLevel="1" x14ac:dyDescent="0.25">
      <c r="A46" s="23" t="s">
        <v>28</v>
      </c>
      <c r="B46" s="22" t="s">
        <v>13</v>
      </c>
      <c r="C46" s="22" t="s">
        <v>13</v>
      </c>
      <c r="D46" s="22" t="s">
        <v>13</v>
      </c>
      <c r="E46" s="22" t="s">
        <v>13</v>
      </c>
      <c r="F46" s="22" t="s">
        <v>13</v>
      </c>
      <c r="G46" s="38">
        <f>AVERAGE(F47:F48)</f>
        <v>1</v>
      </c>
      <c r="H46" s="20"/>
    </row>
    <row r="47" spans="1:9" ht="28.5" hidden="1" customHeight="1" outlineLevel="1" x14ac:dyDescent="0.25">
      <c r="A47" s="36" t="s">
        <v>29</v>
      </c>
      <c r="B47" s="34"/>
      <c r="C47" s="34"/>
      <c r="D47" s="34"/>
      <c r="E47" s="34"/>
      <c r="F47" s="8">
        <f t="shared" ref="F47:F48" si="13">IF(AND(C47=0,D47=0),1,IF(E47="нет или увеличение",IF(D47/C47&gt;1,1,D47/C47),IF(E47="снижение",IF(D47=0,1,IF(C47/D47&gt;1,1,C47/D47)))))</f>
        <v>1</v>
      </c>
      <c r="G47" s="8" t="s">
        <v>13</v>
      </c>
      <c r="H47" s="8" t="s">
        <v>13</v>
      </c>
    </row>
    <row r="48" spans="1:9" hidden="1" outlineLevel="1" x14ac:dyDescent="0.25">
      <c r="A48" s="36" t="s">
        <v>30</v>
      </c>
      <c r="B48" s="34"/>
      <c r="C48" s="34"/>
      <c r="D48" s="34"/>
      <c r="E48" s="34"/>
      <c r="F48" s="8">
        <f t="shared" si="13"/>
        <v>1</v>
      </c>
      <c r="G48" s="8" t="s">
        <v>13</v>
      </c>
      <c r="H48" s="8" t="s">
        <v>13</v>
      </c>
    </row>
    <row r="49" collapsed="1" x14ac:dyDescent="0.25"/>
  </sheetData>
  <mergeCells count="11">
    <mergeCell ref="I42:I45"/>
    <mergeCell ref="G1:H1"/>
    <mergeCell ref="G3:H3"/>
    <mergeCell ref="A6:H6"/>
    <mergeCell ref="A8:A9"/>
    <mergeCell ref="B8:B9"/>
    <mergeCell ref="C8:D8"/>
    <mergeCell ref="E8:E9"/>
    <mergeCell ref="F8:F9"/>
    <mergeCell ref="H8:H9"/>
    <mergeCell ref="G8:G9"/>
  </mergeCells>
  <conditionalFormatting sqref="A47:E48 A43:E45 A40:E41 A18:E20 A22:E23 A25:D25 A32:D32 A34:D34 A27:E30 A36:D36 A38:D38 A13:E16">
    <cfRule type="expression" dxfId="5" priority="20">
      <formula>A13=""</formula>
    </cfRule>
  </conditionalFormatting>
  <conditionalFormatting sqref="E25">
    <cfRule type="expression" dxfId="4" priority="17">
      <formula>E25=""</formula>
    </cfRule>
  </conditionalFormatting>
  <conditionalFormatting sqref="E38">
    <cfRule type="expression" dxfId="3" priority="4">
      <formula>E38=""</formula>
    </cfRule>
  </conditionalFormatting>
  <conditionalFormatting sqref="E36">
    <cfRule type="expression" dxfId="2" priority="3">
      <formula>E36=""</formula>
    </cfRule>
  </conditionalFormatting>
  <conditionalFormatting sqref="E32">
    <cfRule type="expression" dxfId="1" priority="2">
      <formula>E32=""</formula>
    </cfRule>
  </conditionalFormatting>
  <conditionalFormatting sqref="E34">
    <cfRule type="expression" dxfId="0" priority="1">
      <formula>E34=""</formula>
    </cfRule>
  </conditionalFormatting>
  <pageMargins left="0.78740157480314965" right="0.78740157480314965" top="1.1811023622047245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view="pageBreakPreview" zoomScale="145" zoomScaleNormal="100" zoomScaleSheetLayoutView="145" workbookViewId="0">
      <selection activeCell="D11" sqref="D11"/>
    </sheetView>
  </sheetViews>
  <sheetFormatPr defaultRowHeight="15" x14ac:dyDescent="0.25"/>
  <cols>
    <col min="1" max="1" width="23.140625" style="4" customWidth="1"/>
    <col min="2" max="3" width="28.42578125" style="4" customWidth="1"/>
    <col min="4" max="4" width="24.7109375" style="4" customWidth="1"/>
    <col min="5" max="5" width="25.85546875" style="4" customWidth="1"/>
    <col min="6" max="16384" width="9.140625" style="4"/>
  </cols>
  <sheetData>
    <row r="1" spans="1:5" x14ac:dyDescent="0.25">
      <c r="D1" s="80" t="s">
        <v>207</v>
      </c>
      <c r="E1" s="80"/>
    </row>
    <row r="3" spans="1:5" ht="44.25" customHeight="1" x14ac:dyDescent="0.25">
      <c r="D3" s="83" t="s">
        <v>39</v>
      </c>
      <c r="E3" s="84"/>
    </row>
    <row r="4" spans="1:5" x14ac:dyDescent="0.25">
      <c r="D4" s="16"/>
      <c r="E4" s="17"/>
    </row>
    <row r="6" spans="1:5" ht="19.5" customHeight="1" x14ac:dyDescent="0.25">
      <c r="A6" s="67" t="s">
        <v>14</v>
      </c>
      <c r="B6" s="67"/>
      <c r="C6" s="67"/>
      <c r="D6" s="67"/>
      <c r="E6" s="67"/>
    </row>
    <row r="7" spans="1:5" x14ac:dyDescent="0.25">
      <c r="A7" s="5"/>
      <c r="B7" s="5"/>
      <c r="C7" s="5"/>
      <c r="D7" s="5"/>
      <c r="E7" s="5"/>
    </row>
    <row r="8" spans="1:5" x14ac:dyDescent="0.25">
      <c r="A8" s="68" t="s">
        <v>15</v>
      </c>
      <c r="B8" s="68" t="s">
        <v>16</v>
      </c>
      <c r="C8" s="68"/>
      <c r="D8" s="68"/>
      <c r="E8" s="82" t="s">
        <v>17</v>
      </c>
    </row>
    <row r="9" spans="1:5" ht="90" x14ac:dyDescent="0.25">
      <c r="A9" s="68"/>
      <c r="B9" s="6" t="s">
        <v>18</v>
      </c>
      <c r="C9" s="6" t="s">
        <v>32</v>
      </c>
      <c r="D9" s="6" t="s">
        <v>40</v>
      </c>
      <c r="E9" s="82"/>
    </row>
    <row r="10" spans="1:5" x14ac:dyDescent="0.25">
      <c r="A10" s="9">
        <v>1</v>
      </c>
      <c r="B10" s="9">
        <f>A10+1</f>
        <v>2</v>
      </c>
      <c r="C10" s="9">
        <f t="shared" ref="C10:E10" si="0">B10+1</f>
        <v>3</v>
      </c>
      <c r="D10" s="9">
        <f t="shared" si="0"/>
        <v>4</v>
      </c>
      <c r="E10" s="9">
        <f t="shared" si="0"/>
        <v>5</v>
      </c>
    </row>
    <row r="11" spans="1:5" x14ac:dyDescent="0.25">
      <c r="A11" s="13" t="s">
        <v>19</v>
      </c>
      <c r="B11" s="14">
        <f>'бюджетные ассигнования'!E11</f>
        <v>0.99999999999999989</v>
      </c>
      <c r="C11" s="14">
        <f>'целевые показатели'!G11</f>
        <v>0.85291666666666666</v>
      </c>
      <c r="D11" s="14">
        <f>'показатели результативности'!G11</f>
        <v>0.97846824821844991</v>
      </c>
      <c r="E11" s="15">
        <f>POWER((B11*C11*D11),(1/3))</f>
        <v>0.94149448278314918</v>
      </c>
    </row>
    <row r="12" spans="1:5" ht="15.75" x14ac:dyDescent="0.25">
      <c r="A12" s="10" t="s">
        <v>20</v>
      </c>
      <c r="B12" s="37" t="str">
        <f>IF(B11&gt;=0.9,"Высокая",IF(B11&gt;=0.8,"Средняя",IF(B11&gt;=0.7,"Удовлетворительная","Неудовлетворительная")))</f>
        <v>Высокая</v>
      </c>
      <c r="C12" s="37" t="str">
        <f>IF(C11&gt;=0.9,"Высокая",IF(C11&gt;=0.8,"Средняя",IF(C11&gt;=0.7,"Удовлетворительная","Неудовлетворительная")))</f>
        <v>Средняя</v>
      </c>
      <c r="D12" s="37" t="str">
        <f>IF(D11&gt;=0.9,"Высокая",IF(D11&gt;=0.8,"Средняя",IF(D11&gt;=0.7,"Удовлетворительная","Неудовлетворительная")))</f>
        <v>Высокая</v>
      </c>
      <c r="E12" s="37" t="str">
        <f>IF(E11&gt;=0.9,"Высокая",IF(E11&gt;=0.8,"Средняя",IF(E11&gt;=0.7,"Удовлетворительная","Неудовлетворительная")))</f>
        <v>Высокая</v>
      </c>
    </row>
  </sheetData>
  <mergeCells count="6">
    <mergeCell ref="D1:E1"/>
    <mergeCell ref="A6:E6"/>
    <mergeCell ref="A8:A9"/>
    <mergeCell ref="B8:D8"/>
    <mergeCell ref="E8:E9"/>
    <mergeCell ref="D3:E3"/>
  </mergeCells>
  <pageMargins left="0.78740157480314965" right="0.78740157480314965" top="1.1811023622047245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 9 к Пор</vt:lpstr>
      <vt:lpstr>пр 10 к Пор</vt:lpstr>
      <vt:lpstr>пр 11 к Пор</vt:lpstr>
      <vt:lpstr>бюджетные ассигнования</vt:lpstr>
      <vt:lpstr>целевые показатели</vt:lpstr>
      <vt:lpstr>показатели результативности</vt:lpstr>
      <vt:lpstr>свод</vt:lpstr>
      <vt:lpstr>'бюджетные ассигнования'!Заголовки_для_печати</vt:lpstr>
      <vt:lpstr>'показатели результативности'!Заголовки_для_печати</vt:lpstr>
      <vt:lpstr>'пр 10 к Пор'!Заголовки_для_печати</vt:lpstr>
      <vt:lpstr>'пр 11 к Пор'!Заголовки_для_печати</vt:lpstr>
      <vt:lpstr>'пр 9 к Пор'!Заголовки_для_печати</vt:lpstr>
      <vt:lpstr>'целевые показатели'!Заголовки_для_печати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2018-04-18T03:37:14Z</dcterms:modified>
</cp:coreProperties>
</file>