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О\-п от .11.2025 О внесении изменений в МП Развитие образования\"/>
    </mc:Choice>
  </mc:AlternateContent>
  <bookViews>
    <workbookView xWindow="0" yWindow="0" windowWidth="11160" windowHeight="960" tabRatio="864" activeTab="2"/>
  </bookViews>
  <sheets>
    <sheet name="пр 2 к ПП 1" sheetId="18" r:id="rId1"/>
    <sheet name="пр 2 к ПП 2" sheetId="28" r:id="rId2"/>
    <sheet name="пр 2 к ПП 3" sheetId="27" r:id="rId3"/>
    <sheet name="Лист1" sheetId="26" r:id="rId4"/>
  </sheets>
  <definedNames>
    <definedName name="_xlnm._FilterDatabase" localSheetId="0" hidden="1">'пр 2 к ПП 1'!$B$5:$P$162</definedName>
    <definedName name="Z_2166B299_1DBB_4BE8_98C9_E9EFB21DCA26_.wvu.FilterData" localSheetId="0" hidden="1">'пр 2 к ПП 1'!$B$5:$P$145</definedName>
    <definedName name="Z_2715DACA_7FC2_4162_875B_92B3FB82D8B1_.wvu.FilterData" localSheetId="0" hidden="1">'пр 2 к ПП 1'!$B$5:$P$145</definedName>
    <definedName name="Z_29BFB567_1C85_481C_A8AF_8210D8E0792F_.wvu.FilterData" localSheetId="0" hidden="1">'пр 2 к ПП 1'!$B$5:$P$145</definedName>
    <definedName name="Z_3AB5DFBB_09FD_4C2F_9D3D_E333A248F7A4_.wvu.FilterData" localSheetId="0" hidden="1">'пр 2 к ПП 1'!$B$5:$P$145</definedName>
    <definedName name="Z_3AB5DFBB_09FD_4C2F_9D3D_E333A248F7A4_.wvu.PrintArea" localSheetId="0" hidden="1">'пр 2 к ПП 1'!$B$2:$M$147</definedName>
    <definedName name="Z_3AB5DFBB_09FD_4C2F_9D3D_E333A248F7A4_.wvu.PrintArea" localSheetId="1" hidden="1">'пр 2 к ПП 2'!$A$2:$L$28</definedName>
    <definedName name="Z_3AB5DFBB_09FD_4C2F_9D3D_E333A248F7A4_.wvu.PrintArea" localSheetId="2" hidden="1">'пр 2 к ПП 3'!$A$3:$L$24</definedName>
    <definedName name="Z_3AB5DFBB_09FD_4C2F_9D3D_E333A248F7A4_.wvu.PrintTitles" localSheetId="0" hidden="1">'пр 2 к ПП 1'!$B$4:$IW$5</definedName>
    <definedName name="Z_3AB5DFBB_09FD_4C2F_9D3D_E333A248F7A4_.wvu.PrintTitles" localSheetId="1" hidden="1">'пр 2 к ПП 2'!$A$4:$IV$5</definedName>
    <definedName name="Z_3AB5DFBB_09FD_4C2F_9D3D_E333A248F7A4_.wvu.PrintTitles" localSheetId="2" hidden="1">'пр 2 к ПП 3'!$A$5:$IV$6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3AB5DFBB_09FD_4C2F_9D3D_E333A248F7A4_.wvu.Rows" localSheetId="1" hidden="1">'пр 2 к ПП 2'!#REF!,'пр 2 к ПП 2'!#REF!,'пр 2 к ПП 2'!#REF!,'пр 2 к ПП 2'!#REF!,'пр 2 к ПП 2'!#REF!,'пр 2 к ПП 2'!#REF!,'пр 2 к ПП 2'!$A$19:$IV$19,'пр 2 к ПП 2'!$A$26:$IV$27</definedName>
    <definedName name="Z_3AB5DFBB_09FD_4C2F_9D3D_E333A248F7A4_.wvu.Rows" localSheetId="2" hidden="1">'пр 2 к ПП 3'!#REF!,'пр 2 к ПП 3'!#REF!</definedName>
    <definedName name="Z_4767DD30_F6FB_4FF0_A429_8866A8232500_.wvu.FilterData" localSheetId="0" hidden="1">'пр 2 к ПП 1'!$B$5:$P$145</definedName>
    <definedName name="Z_4767DD30_F6FB_4FF0_A429_8866A8232500_.wvu.PrintArea" localSheetId="0" hidden="1">'пр 2 к ПП 1'!$B$2:$M$147</definedName>
    <definedName name="Z_4767DD30_F6FB_4FF0_A429_8866A8232500_.wvu.PrintArea" localSheetId="1" hidden="1">'пр 2 к ПП 2'!$A$2:$L$28</definedName>
    <definedName name="Z_4767DD30_F6FB_4FF0_A429_8866A8232500_.wvu.PrintArea" localSheetId="2" hidden="1">'пр 2 к ПП 3'!$A$3:$L$24</definedName>
    <definedName name="Z_4767DD30_F6FB_4FF0_A429_8866A8232500_.wvu.PrintTitles" localSheetId="0" hidden="1">'пр 2 к ПП 1'!$B$4:$IW$5</definedName>
    <definedName name="Z_4767DD30_F6FB_4FF0_A429_8866A8232500_.wvu.PrintTitles" localSheetId="1" hidden="1">'пр 2 к ПП 2'!$A$4:$IV$5</definedName>
    <definedName name="Z_4767DD30_F6FB_4FF0_A429_8866A8232500_.wvu.PrintTitles" localSheetId="2" hidden="1">'пр 2 к ПП 3'!$A$5:$IV$6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1" hidden="1">'пр 2 к ПП 2'!#REF!,'пр 2 к ПП 2'!#REF!,'пр 2 к ПП 2'!#REF!,'пр 2 к ПП 2'!#REF!,'пр 2 к ПП 2'!#REF!,'пр 2 к ПП 2'!#REF!,'пр 2 к ПП 2'!$A$19:$IV$19,'пр 2 к ПП 2'!$A$26:$IV$27</definedName>
    <definedName name="Z_4767DD30_F6FB_4FF0_A429_8866A8232500_.wvu.Rows" localSheetId="2" hidden="1">'пр 2 к ПП 3'!#REF!,'пр 2 к ПП 3'!#REF!</definedName>
    <definedName name="Z_484BD7FD_1D3D_4528_954E_A98D5B59AC9C_.wvu.FilterData" localSheetId="0" hidden="1">'пр 2 к ПП 1'!$B$5:$P$145</definedName>
    <definedName name="Z_7C917F30_361A_4C86_9002_2134EAE2E3CF_.wvu.FilterData" localSheetId="0" hidden="1">'пр 2 к ПП 1'!$B$5:$P$145</definedName>
    <definedName name="Z_7C917F30_361A_4C86_9002_2134EAE2E3CF_.wvu.PrintArea" localSheetId="0" hidden="1">'пр 2 к ПП 1'!$B$2:$M$147</definedName>
    <definedName name="Z_7C917F30_361A_4C86_9002_2134EAE2E3CF_.wvu.PrintTitles" localSheetId="0" hidden="1">'пр 2 к ПП 1'!$B$4:$IW$5</definedName>
    <definedName name="Z_7C917F30_361A_4C86_9002_2134EAE2E3CF_.wvu.PrintTitles" localSheetId="1" hidden="1">'пр 2 к ПП 2'!$A$4:$IV$5</definedName>
    <definedName name="Z_7C917F30_361A_4C86_9002_2134EAE2E3CF_.wvu.PrintTitles" localSheetId="2" hidden="1">'пр 2 к ПП 3'!$A$5:$IV$6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1" hidden="1">'пр 2 к ПП 2'!#REF!,'пр 2 к ПП 2'!#REF!,'пр 2 к ПП 2'!#REF!,'пр 2 к ПП 2'!#REF!,'пр 2 к ПП 2'!$A$26:$IV$27</definedName>
    <definedName name="Z_7C917F30_361A_4C86_9002_2134EAE2E3CF_.wvu.Rows" localSheetId="2" hidden="1">'пр 2 к ПП 3'!#REF!,'пр 2 к ПП 3'!#REF!</definedName>
    <definedName name="Z_81F2AFB8_21DA_4513_90AB_0A09D7D72D56_.wvu.FilterData" localSheetId="0" hidden="1">'пр 2 к ПП 1'!$B$5:$P$145</definedName>
    <definedName name="Z_AD6F79BD_847B_4421_A1AA_268A55FACAB4_.wvu.FilterData" localSheetId="0" hidden="1">'пр 2 к ПП 1'!$B$5:$P$145</definedName>
    <definedName name="Z_B45C2115_52AF_4E7B_8578_551FB3CF371E_.wvu.FilterData" localSheetId="0" hidden="1">'пр 2 к ПП 1'!$B$5:$P$145</definedName>
    <definedName name="Z_C75D4C66_EC35_48DB_8FCD_E29923CDB091_.wvu.FilterData" localSheetId="0" hidden="1">'пр 2 к ПП 1'!$B$5:$P$145</definedName>
    <definedName name="Z_CDE1D6F6_68DF_42F8_B01A_FF6465B24CCD_.wvu.FilterData" localSheetId="0" hidden="1">'пр 2 к ПП 1'!$B$5:$P$145</definedName>
    <definedName name="Z_CDE1D6F6_68DF_42F8_B01A_FF6465B24CCD_.wvu.PrintArea" localSheetId="0" hidden="1">'пр 2 к ПП 1'!$B$2:$M$147</definedName>
    <definedName name="Z_CDE1D6F6_68DF_42F8_B01A_FF6465B24CCD_.wvu.PrintArea" localSheetId="1" hidden="1">'пр 2 к ПП 2'!$A$2:$L$28</definedName>
    <definedName name="Z_CDE1D6F6_68DF_42F8_B01A_FF6465B24CCD_.wvu.PrintArea" localSheetId="2" hidden="1">'пр 2 к ПП 3'!$A$3:$L$24</definedName>
    <definedName name="Z_CDE1D6F6_68DF_42F8_B01A_FF6465B24CCD_.wvu.PrintTitles" localSheetId="0" hidden="1">'пр 2 к ПП 1'!$B$4:$IW$5</definedName>
    <definedName name="Z_CDE1D6F6_68DF_42F8_B01A_FF6465B24CCD_.wvu.PrintTitles" localSheetId="1" hidden="1">'пр 2 к ПП 2'!$A$4:$IV$5</definedName>
    <definedName name="Z_CDE1D6F6_68DF_42F8_B01A_FF6465B24CCD_.wvu.PrintTitles" localSheetId="2" hidden="1">'пр 2 к ПП 3'!$A$5:$IV$6</definedName>
    <definedName name="Z_CDE1D6F6_68DF_42F8_B01A_FF6465B24CCD_.wvu.Rows" localSheetId="1" hidden="1">'пр 2 к ПП 2'!#REF!,'пр 2 к ПП 2'!#REF!,'пр 2 к ПП 2'!#REF!,'пр 2 к ПП 2'!#REF!,'пр 2 к ПП 2'!#REF!,'пр 2 к ПП 2'!#REF!,'пр 2 к ПП 2'!$A$19:$IV$19,'пр 2 к ПП 2'!$A$26:$IV$27</definedName>
    <definedName name="Z_CDE1D6F6_68DF_42F8_B01A_FF6465B24CCD_.wvu.Rows" localSheetId="2" hidden="1">'пр 2 к ПП 3'!#REF!,'пр 2 к ПП 3'!#REF!</definedName>
    <definedName name="Z_D97B14A5_4ECD_4EB7_B8A7_D41E462F19A2_.wvu.FilterData" localSheetId="0" hidden="1">'пр 2 к ПП 1'!$B$5:$P$145</definedName>
    <definedName name="Z_FAC3C627_8E23_41AB_B3FB_95B33614D8DB_.wvu.FilterData" localSheetId="0" hidden="1">'пр 2 к ПП 1'!$B$5:$P$145</definedName>
    <definedName name="_xlnm.Print_Area" localSheetId="0">'пр 2 к ПП 1'!$B$1:$M$162</definedName>
    <definedName name="_xlnm.Print_Area" localSheetId="1">'пр 2 к ПП 2'!$A$1:$L$27</definedName>
    <definedName name="_xlnm.Print_Area" localSheetId="2">'пр 2 к ПП 3'!$A$2:$L$24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8" l="1"/>
  <c r="I23" i="18"/>
  <c r="I22" i="18"/>
  <c r="I70" i="18"/>
  <c r="I18" i="18"/>
  <c r="I79" i="18"/>
  <c r="I63" i="18"/>
  <c r="I113" i="18"/>
  <c r="H10" i="28"/>
  <c r="H9" i="28"/>
  <c r="I127" i="18"/>
  <c r="I126" i="18"/>
  <c r="I128" i="18"/>
  <c r="I130" i="18"/>
  <c r="I129" i="18"/>
  <c r="I75" i="18"/>
  <c r="I139" i="18"/>
  <c r="H15" i="27"/>
  <c r="H11" i="27"/>
  <c r="I71" i="18"/>
  <c r="I72" i="18"/>
  <c r="I140" i="18"/>
  <c r="I138" i="18"/>
  <c r="I65" i="18"/>
  <c r="I135" i="18"/>
  <c r="I133" i="18"/>
  <c r="I136" i="18"/>
  <c r="I141" i="18"/>
  <c r="I142" i="18"/>
  <c r="I99" i="18"/>
  <c r="I98" i="18"/>
  <c r="I61" i="18" l="1"/>
  <c r="I59" i="18"/>
  <c r="I57" i="18"/>
  <c r="I146" i="18"/>
  <c r="I97" i="18"/>
  <c r="I96" i="18"/>
  <c r="J36" i="28"/>
  <c r="I36" i="28"/>
  <c r="H36" i="28"/>
  <c r="J35" i="28"/>
  <c r="I35" i="28"/>
  <c r="H35" i="28"/>
  <c r="J29" i="28"/>
  <c r="I29" i="28"/>
  <c r="H29" i="28"/>
  <c r="K29" i="28" s="1"/>
  <c r="H26" i="28"/>
  <c r="J24" i="28"/>
  <c r="I24" i="28"/>
  <c r="H24" i="28"/>
  <c r="K23" i="28"/>
  <c r="K22" i="28"/>
  <c r="J20" i="28"/>
  <c r="J30" i="28" s="1"/>
  <c r="I20" i="28"/>
  <c r="I30" i="28" s="1"/>
  <c r="H20" i="28"/>
  <c r="H30" i="28" s="1"/>
  <c r="K30" i="28" s="1"/>
  <c r="K19" i="28"/>
  <c r="K18" i="28"/>
  <c r="K17" i="28"/>
  <c r="K16" i="28"/>
  <c r="K15" i="28"/>
  <c r="K14" i="28"/>
  <c r="J12" i="28"/>
  <c r="J31" i="28" s="1"/>
  <c r="I12" i="28"/>
  <c r="I31" i="28" s="1"/>
  <c r="H12" i="28"/>
  <c r="H31" i="28" s="1"/>
  <c r="K11" i="28"/>
  <c r="K10" i="28"/>
  <c r="K9" i="28"/>
  <c r="I125" i="18"/>
  <c r="K24" i="28" l="1"/>
  <c r="K36" i="28"/>
  <c r="K20" i="28"/>
  <c r="K35" i="28"/>
  <c r="K12" i="28"/>
  <c r="K31" i="28"/>
  <c r="I25" i="28"/>
  <c r="H25" i="28"/>
  <c r="H27" i="28" s="1"/>
  <c r="J25" i="28"/>
  <c r="I147" i="18"/>
  <c r="I58" i="18"/>
  <c r="H18" i="27"/>
  <c r="H23" i="27" s="1"/>
  <c r="K31" i="27"/>
  <c r="J29" i="27"/>
  <c r="I29" i="27"/>
  <c r="H29" i="27"/>
  <c r="J28" i="27"/>
  <c r="I28" i="27"/>
  <c r="H28" i="27"/>
  <c r="J27" i="27"/>
  <c r="I27" i="27"/>
  <c r="H27" i="27"/>
  <c r="K27" i="27" s="1"/>
  <c r="J23" i="27"/>
  <c r="I23" i="27"/>
  <c r="K22" i="27"/>
  <c r="K20" i="27"/>
  <c r="K19" i="27"/>
  <c r="K17" i="27"/>
  <c r="K16" i="27"/>
  <c r="K15" i="27"/>
  <c r="K14" i="27"/>
  <c r="K13" i="27"/>
  <c r="K12" i="27"/>
  <c r="K11" i="27"/>
  <c r="K10" i="27"/>
  <c r="I30" i="27" l="1"/>
  <c r="K25" i="28"/>
  <c r="H32" i="27"/>
  <c r="K32" i="27" s="1"/>
  <c r="J30" i="27"/>
  <c r="J32" i="27"/>
  <c r="K23" i="27"/>
  <c r="K18" i="27"/>
  <c r="I32" i="27"/>
  <c r="K29" i="27"/>
  <c r="H30" i="27"/>
  <c r="K28" i="27"/>
  <c r="K30" i="27" l="1"/>
  <c r="I21" i="18"/>
  <c r="I66" i="18"/>
  <c r="L29" i="18" l="1"/>
  <c r="I170" i="18"/>
  <c r="L159" i="18" l="1"/>
  <c r="L160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0" i="18"/>
  <c r="L128" i="18"/>
  <c r="L127" i="18"/>
  <c r="L126" i="18"/>
  <c r="L125" i="18"/>
  <c r="L122" i="18"/>
  <c r="L121" i="18"/>
  <c r="L120" i="18"/>
  <c r="L119" i="18"/>
  <c r="L118" i="18"/>
  <c r="L117" i="18"/>
  <c r="L116" i="18"/>
  <c r="L115" i="18"/>
  <c r="L114" i="18"/>
  <c r="L113" i="18"/>
  <c r="L112" i="18"/>
  <c r="L103" i="18"/>
  <c r="L104" i="18"/>
  <c r="L105" i="18"/>
  <c r="L106" i="18"/>
  <c r="L107" i="18"/>
  <c r="L108" i="18"/>
  <c r="L109" i="18"/>
  <c r="L99" i="18"/>
  <c r="L100" i="18"/>
  <c r="L101" i="18"/>
  <c r="L102" i="18"/>
  <c r="L91" i="18"/>
  <c r="L92" i="18"/>
  <c r="L93" i="18"/>
  <c r="L94" i="18"/>
  <c r="L95" i="18"/>
  <c r="L96" i="18"/>
  <c r="L97" i="18"/>
  <c r="L98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39" i="18"/>
  <c r="L40" i="18"/>
  <c r="L41" i="18"/>
  <c r="L42" i="18"/>
  <c r="L43" i="18"/>
  <c r="L44" i="18"/>
  <c r="L45" i="18"/>
  <c r="L46" i="18"/>
  <c r="L47" i="18"/>
  <c r="L48" i="18"/>
  <c r="L49" i="18"/>
  <c r="L51" i="18"/>
  <c r="L52" i="18"/>
  <c r="L53" i="18"/>
  <c r="L54" i="18"/>
  <c r="L55" i="18"/>
  <c r="L56" i="18"/>
  <c r="L57" i="18"/>
  <c r="L58" i="18"/>
  <c r="L59" i="18"/>
  <c r="L60" i="18"/>
  <c r="L34" i="18"/>
  <c r="L35" i="18"/>
  <c r="L31" i="18"/>
  <c r="L32" i="18"/>
  <c r="L33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30" i="18"/>
  <c r="I50" i="18" l="1"/>
  <c r="L50" i="18" s="1"/>
  <c r="J168" i="18" l="1"/>
  <c r="K168" i="18"/>
  <c r="I168" i="18"/>
  <c r="J165" i="18"/>
  <c r="K165" i="18"/>
  <c r="I165" i="18"/>
  <c r="J161" i="18"/>
  <c r="K161" i="18"/>
  <c r="I161" i="18"/>
  <c r="K173" i="18" l="1"/>
  <c r="J173" i="18"/>
  <c r="I173" i="18"/>
  <c r="L172" i="18"/>
  <c r="L171" i="18"/>
  <c r="K170" i="18"/>
  <c r="J170" i="18"/>
  <c r="L167" i="18"/>
  <c r="K131" i="18"/>
  <c r="J131" i="18"/>
  <c r="I131" i="18"/>
  <c r="K123" i="18"/>
  <c r="J123" i="18"/>
  <c r="I123" i="18"/>
  <c r="K110" i="18"/>
  <c r="J110" i="18"/>
  <c r="L173" i="18"/>
  <c r="L38" i="18"/>
  <c r="K36" i="18"/>
  <c r="J36" i="18"/>
  <c r="I36" i="18"/>
  <c r="L9" i="18"/>
  <c r="L170" i="18" l="1"/>
  <c r="L131" i="18"/>
  <c r="L168" i="18"/>
  <c r="J162" i="18"/>
  <c r="L36" i="18"/>
  <c r="L110" i="18"/>
  <c r="I110" i="18"/>
  <c r="I162" i="18" s="1"/>
  <c r="I166" i="18" s="1"/>
  <c r="L123" i="18"/>
  <c r="K162" i="18"/>
  <c r="L165" i="18" l="1"/>
  <c r="K166" i="18"/>
  <c r="J166" i="18"/>
  <c r="L161" i="18"/>
  <c r="L162" i="18" s="1"/>
  <c r="J169" i="18"/>
  <c r="K169" i="18"/>
  <c r="I169" i="18"/>
  <c r="L166" i="18" l="1"/>
  <c r="L169" i="18"/>
</calcChain>
</file>

<file path=xl/sharedStrings.xml><?xml version="1.0" encoding="utf-8"?>
<sst xmlns="http://schemas.openxmlformats.org/spreadsheetml/2006/main" count="395" uniqueCount="226">
  <si>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</si>
  <si>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</si>
  <si>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</si>
  <si>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</si>
  <si>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</si>
  <si>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</si>
  <si>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</si>
  <si>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</si>
  <si>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</si>
  <si>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</si>
  <si>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</si>
  <si>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</si>
  <si>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</si>
  <si>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</si>
  <si>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</si>
  <si>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</si>
  <si>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</si>
  <si>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</si>
  <si>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</si>
  <si>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</si>
  <si>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</si>
  <si>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</si>
  <si>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</si>
  <si>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</si>
  <si>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</si>
  <si>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</si>
  <si>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</si>
  <si>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</si>
  <si>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</si>
  <si>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</si>
  <si>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</si>
  <si>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</si>
  <si>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</si>
  <si>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</si>
  <si>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</si>
  <si>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</si>
  <si>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</si>
  <si>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</si>
  <si>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</si>
  <si>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</si>
  <si>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</si>
  <si>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</si>
  <si>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</si>
  <si>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</si>
  <si>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</si>
  <si>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</si>
  <si>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</si>
  <si>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</si>
  <si>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</si>
  <si>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</si>
  <si>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</si>
  <si>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</si>
  <si>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</si>
  <si>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</si>
  <si>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</si>
  <si>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</si>
  <si>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</si>
  <si>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</si>
  <si>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</si>
  <si>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</si>
  <si>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</si>
  <si>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</si>
  <si>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</si>
  <si>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</si>
  <si>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</si>
  <si>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</si>
  <si>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</si>
  <si>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</si>
  <si>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</si>
  <si>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</si>
  <si>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</si>
  <si>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</si>
  <si>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</si>
  <si>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</si>
  <si>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</si>
  <si>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</si>
  <si>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</si>
  <si>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</si>
  <si>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</si>
  <si>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</si>
  <si>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</si>
  <si>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</si>
  <si>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</si>
  <si>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</si>
  <si>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</si>
  <si>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</si>
  <si>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</si>
  <si>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</si>
  <si>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</si>
  <si>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</si>
  <si>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</si>
  <si>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</si>
  <si>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</si>
  <si>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</si>
  <si>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</si>
  <si>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</si>
  <si>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</si>
  <si>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</si>
  <si>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</si>
  <si>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</si>
  <si>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</si>
  <si>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</si>
  <si>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</si>
  <si>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</si>
  <si>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</si>
  <si>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</si>
  <si>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</si>
  <si>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</si>
  <si>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</si>
  <si>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</si>
  <si>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</si>
  <si>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</si>
  <si>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</si>
  <si>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</si>
  <si>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</si>
  <si>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</si>
  <si>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</si>
  <si>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</si>
  <si>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</si>
  <si>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</si>
  <si>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</si>
  <si>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</si>
  <si>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</si>
  <si>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</si>
  <si>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</si>
  <si>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</si>
  <si>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</si>
  <si>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</si>
  <si>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</si>
  <si>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</si>
  <si>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</si>
  <si>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</si>
  <si>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</si>
  <si>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</si>
  <si>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</si>
  <si>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</si>
  <si>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</si>
  <si>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</si>
  <si>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</si>
  <si>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</si>
  <si>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</si>
  <si>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</si>
  <si>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</si>
  <si>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</si>
  <si>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</si>
  <si>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</si>
  <si>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</si>
  <si>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</si>
  <si>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</si>
  <si>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</si>
  <si>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</si>
  <si>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</si>
  <si>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Более 600 детей получат услуги дошкольного образования</t>
  </si>
  <si>
    <t xml:space="preserve"> Компенсацию родительской платы получат не менее 150 человек ежегодно</t>
  </si>
  <si>
    <t>011Ю651790</t>
  </si>
  <si>
    <t>011Ю650500</t>
  </si>
  <si>
    <t>011Ю653030</t>
  </si>
  <si>
    <t>011Ю455590</t>
  </si>
  <si>
    <t>0110084980</t>
  </si>
  <si>
    <t>Проведение и участие детей в спортивных мероприятиях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</si>
  <si>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Ежегодно участие в конкурсах различного уровня примет участие не менее  1275 детей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</si>
  <si>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600 человек</t>
  </si>
  <si>
    <t>0110085040</t>
  </si>
  <si>
    <t>0110085050</t>
  </si>
  <si>
    <t>0110008530</t>
  </si>
  <si>
    <t xml:space="preserve">Проведение военно-патриотической игры "Зарница" и патриотического фестиваля среди ОУ  </t>
  </si>
  <si>
    <t>Расходы на создание условий для предоставления горячего питания обучающимся общеобразовательных организаций, за счет средств районного бюджета</t>
  </si>
  <si>
    <t>Обеспечение функционирования модели персонифицированного финансирования дополнительного образования детей</t>
  </si>
  <si>
    <t xml:space="preserve">Расходы на проведение и участие обучающихся в спортивных мероприятиях </t>
  </si>
  <si>
    <t>Организован отдых 51 ребенка по программе "Арктика" за пределами Красноярского края</t>
  </si>
  <si>
    <t>Ежегодно не менее 2100 человек получат услуги общего образования</t>
  </si>
  <si>
    <t>0110084220</t>
  </si>
  <si>
    <t>Приложение 1 
к подпрограмме 3 «Обеспечение реализации муниципальной программы»</t>
  </si>
  <si>
    <t>Наименование программы, подпрограммы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</si>
  <si>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</si>
  <si>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</si>
  <si>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</si>
  <si>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>1.1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</si>
  <si>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</si>
  <si>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</si>
  <si>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</si>
  <si>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>1.2</t>
  </si>
  <si>
    <t xml:space="preserve">Обеспечение деятельности (оказание услуг) подведомственных учреждений </t>
  </si>
  <si>
    <t xml:space="preserve">0130080610 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</si>
  <si>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</si>
  <si>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</si>
  <si>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</si>
  <si>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</si>
  <si>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0250027000</t>
  </si>
  <si>
    <t>121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</si>
  <si>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</si>
  <si>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</si>
  <si>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</si>
  <si>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</si>
  <si>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</si>
  <si>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</si>
  <si>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</si>
  <si>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</si>
  <si>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Обеспечение защиты прав и интересов несовершеннолетних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</si>
  <si>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</si>
  <si>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</si>
  <si>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</si>
  <si>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дети</t>
  </si>
  <si>
    <t>Профилактика безнадзорности правонарушений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</si>
  <si>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</si>
  <si>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</si>
  <si>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</si>
  <si>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</si>
  <si>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</si>
  <si>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 xml:space="preserve">Обеспечена деятельность 3 специалистов по опеке </t>
  </si>
  <si>
    <t>122</t>
  </si>
  <si>
    <t>129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</si>
  <si>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</si>
  <si>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</si>
  <si>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</si>
  <si>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0120075870</t>
  </si>
  <si>
    <t>412</t>
  </si>
  <si>
    <t>Приобретение жилого помещения для 2 детей из числа детей-сирот и детей, оставшихся без попечения родителей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</si>
  <si>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</si>
  <si>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</si>
  <si>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</si>
  <si>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>администрация</t>
  </si>
  <si>
    <t xml:space="preserve">Новогодние подарки детям-сиротам, детям находящимся под опекой и детям, участников СВО </t>
  </si>
  <si>
    <t>Приложение 1 к постановлению администрации Туруханского района от 24.11.2025 № 935 - п</t>
  </si>
  <si>
    <t>Приложение 2 к постановлению администрации Туруханского района от 24.11.2025    № 935 - п</t>
  </si>
  <si>
    <t>Приложение 3 к постановлению администрации                          Туруханского района от 24.11.2025      № 935 -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</si>
</sst>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  <numFmt numFmtId="171" formatCode="#,##0.000_ ;\-#,##0.000\ "/>
    <numFmt numFmtId="172" formatCode="_-* #,##0.000_р_._-;\-* #,##0.000_р_._-;_-* &quot;-&quot;???_р_._-;_-@_-"/>
  </numFmts>
  <fonts count="20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164" fontId="5" fillId="0" borderId="0" applyFont="0" applyFill="0" applyBorder="0" applyAlignment="0" applyProtection="0"/>
  </cellStyleXfs>
  <cellXfs count="201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9" fillId="0" borderId="0" xfId="1" applyFont="1" applyFill="1" applyAlignment="1">
      <alignment vertical="top" wrapText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2" fillId="0" borderId="0" xfId="1" applyFont="1" applyFill="1"/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168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9" fillId="0" borderId="0" xfId="1" applyFont="1" applyFill="1" applyBorder="1" applyAlignment="1">
      <alignment horizontal="center" vertical="top" wrapText="1"/>
    </xf>
    <xf numFmtId="49" fontId="9" fillId="0" borderId="0" xfId="1" applyNumberFormat="1" applyFont="1" applyFill="1" applyBorder="1" applyAlignment="1">
      <alignment horizontal="center" vertical="top" wrapText="1"/>
    </xf>
    <xf numFmtId="166" fontId="13" fillId="0" borderId="0" xfId="4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165" fontId="3" fillId="0" borderId="0" xfId="1" applyNumberFormat="1" applyFont="1" applyFill="1"/>
    <xf numFmtId="170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/>
    <xf numFmtId="170" fontId="3" fillId="0" borderId="0" xfId="1" applyNumberFormat="1" applyFont="1" applyFill="1" applyBorder="1"/>
    <xf numFmtId="168" fontId="17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readingOrder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vertical="center"/>
    </xf>
    <xf numFmtId="168" fontId="15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top" wrapText="1"/>
    </xf>
    <xf numFmtId="0" fontId="17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/>
    <xf numFmtId="167" fontId="9" fillId="0" borderId="0" xfId="1" applyNumberFormat="1" applyFont="1" applyFill="1" applyBorder="1" applyAlignment="1">
      <alignment horizontal="center" vertical="top" wrapText="1"/>
    </xf>
    <xf numFmtId="169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8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vertical="top" wrapText="1"/>
    </xf>
    <xf numFmtId="16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/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/>
    </xf>
    <xf numFmtId="164" fontId="11" fillId="0" borderId="0" xfId="1" applyNumberFormat="1" applyFont="1" applyFill="1" applyBorder="1"/>
    <xf numFmtId="167" fontId="9" fillId="0" borderId="0" xfId="1" applyNumberFormat="1" applyFont="1" applyFill="1" applyBorder="1" applyAlignment="1">
      <alignment horizontal="left" vertical="top" wrapText="1"/>
    </xf>
    <xf numFmtId="165" fontId="3" fillId="0" borderId="1" xfId="1" applyNumberFormat="1" applyFont="1" applyFill="1" applyBorder="1" applyAlignment="1">
      <alignment horizontal="center" vertical="center"/>
    </xf>
    <xf numFmtId="0" fontId="18" fillId="0" borderId="0" xfId="1" applyFont="1" applyFill="1"/>
    <xf numFmtId="0" fontId="3" fillId="0" borderId="0" xfId="1" applyFont="1" applyFill="1" applyAlignment="1">
      <alignment vertical="center" wrapText="1"/>
    </xf>
    <xf numFmtId="49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left" vertical="center" wrapText="1"/>
    </xf>
    <xf numFmtId="171" fontId="3" fillId="0" borderId="1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/>
    <xf numFmtId="171" fontId="3" fillId="0" borderId="0" xfId="1" applyNumberFormat="1" applyFont="1" applyFill="1"/>
    <xf numFmtId="166" fontId="3" fillId="0" borderId="0" xfId="1" applyNumberFormat="1" applyFont="1" applyFill="1"/>
    <xf numFmtId="172" fontId="3" fillId="0" borderId="0" xfId="1" applyNumberFormat="1" applyFont="1" applyFill="1"/>
    <xf numFmtId="0" fontId="3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0" fontId="0" fillId="0" borderId="1" xfId="0" applyBorder="1"/>
    <xf numFmtId="49" fontId="9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49" fontId="9" fillId="0" borderId="1" xfId="1" quotePrefix="1" applyNumberFormat="1" applyFont="1" applyFill="1" applyBorder="1" applyAlignment="1">
      <alignment horizontal="center" vertical="center" wrapText="1" readingOrder="1"/>
    </xf>
    <xf numFmtId="49" fontId="12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 wrapText="1" readingOrder="1"/>
    </xf>
    <xf numFmtId="49" fontId="6" fillId="0" borderId="4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8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8" xfId="1" quotePrefix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49" fontId="15" fillId="0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top" wrapText="1"/>
    </xf>
    <xf numFmtId="49" fontId="3" fillId="0" borderId="2" xfId="1" applyNumberFormat="1" applyFont="1" applyFill="1" applyBorder="1" applyAlignment="1">
      <alignment horizontal="left" vertical="center" wrapText="1"/>
    </xf>
    <xf numFmtId="49" fontId="3" fillId="0" borderId="8" xfId="1" applyNumberFormat="1" applyFont="1" applyFill="1" applyBorder="1" applyAlignment="1">
      <alignment horizontal="lef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11" fontId="16" fillId="0" borderId="7" xfId="1" applyNumberFormat="1" applyFont="1" applyFill="1" applyBorder="1" applyAlignment="1">
      <alignment horizontal="left" vertical="center" wrapText="1"/>
    </xf>
    <xf numFmtId="11" fontId="16" fillId="0" borderId="5" xfId="1" applyNumberFormat="1" applyFont="1" applyFill="1" applyBorder="1" applyAlignment="1">
      <alignment horizontal="left" vertical="center" wrapText="1"/>
    </xf>
    <xf numFmtId="11" fontId="16" fillId="0" borderId="6" xfId="1" applyNumberFormat="1" applyFont="1" applyFill="1" applyBorder="1" applyAlignment="1">
      <alignment horizontal="left" vertical="center" wrapText="1"/>
    </xf>
    <xf numFmtId="49" fontId="3" fillId="0" borderId="3" xfId="1" quotePrefix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4"/>
  <sheetViews>
    <sheetView zoomScale="80" zoomScaleNormal="80" zoomScaleSheetLayoutView="50" workbookViewId="0">
      <pane xSplit="8" ySplit="8" topLeftCell="I146" activePane="bottomRight" state="frozen"/>
      <selection pane="topRight" activeCell="I1" sqref="I1"/>
      <selection pane="bottomLeft" activeCell="A9" sqref="A9"/>
      <selection pane="bottomRight" activeCell="K1" sqref="K1:M1"/>
    </sheetView>
  </sheetViews>
  <sheetFormatPr defaultRowHeight="15.75" x14ac:dyDescent="0.25"/>
  <cols>
    <col min="1" max="1" width="8.875" style="4" customWidth="1"/>
    <col min="2" max="2" width="7.375" style="38" customWidth="1"/>
    <col min="3" max="3" width="40.875" style="33" customWidth="1"/>
    <col min="4" max="4" width="19.125" style="41" customWidth="1"/>
    <col min="5" max="6" width="9" style="41"/>
    <col min="7" max="7" width="12" style="38" customWidth="1"/>
    <col min="8" max="8" width="9" style="41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ht="48" customHeight="1" x14ac:dyDescent="0.25">
      <c r="B1" s="6"/>
      <c r="C1" s="73"/>
      <c r="D1" s="9"/>
      <c r="E1" s="9"/>
      <c r="F1" s="9"/>
      <c r="G1" s="6"/>
      <c r="H1" s="9"/>
      <c r="I1" s="11"/>
      <c r="J1" s="11"/>
      <c r="K1" s="161" t="s">
        <v>223</v>
      </c>
      <c r="L1" s="161"/>
      <c r="M1" s="161"/>
    </row>
    <row r="2" spans="2:16" s="11" customFormat="1" ht="48" customHeight="1" x14ac:dyDescent="0.25">
      <c r="B2" s="6"/>
      <c r="C2" s="7"/>
      <c r="D2" s="8"/>
      <c r="E2" s="9"/>
      <c r="F2" s="9"/>
      <c r="G2" s="6"/>
      <c r="H2" s="9"/>
      <c r="I2" s="10"/>
      <c r="K2" s="162" t="s">
        <v>88</v>
      </c>
      <c r="L2" s="162"/>
      <c r="M2" s="162"/>
      <c r="N2" s="12"/>
      <c r="O2" s="12"/>
      <c r="P2" s="12"/>
    </row>
    <row r="3" spans="2:16" s="11" customFormat="1" ht="15.75" customHeight="1" x14ac:dyDescent="0.25">
      <c r="B3" s="163" t="s">
        <v>15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2:16" s="11" customFormat="1" ht="15.75" customHeight="1" x14ac:dyDescent="0.25">
      <c r="B4" s="130" t="s">
        <v>0</v>
      </c>
      <c r="C4" s="142" t="s">
        <v>8</v>
      </c>
      <c r="D4" s="130" t="s">
        <v>4</v>
      </c>
      <c r="E4" s="130" t="s">
        <v>3</v>
      </c>
      <c r="F4" s="130"/>
      <c r="G4" s="130"/>
      <c r="H4" s="130"/>
      <c r="I4" s="130" t="s">
        <v>16</v>
      </c>
      <c r="J4" s="130"/>
      <c r="K4" s="130"/>
      <c r="L4" s="130"/>
      <c r="M4" s="164" t="s">
        <v>9</v>
      </c>
    </row>
    <row r="5" spans="2:16" s="11" customFormat="1" ht="78.75" x14ac:dyDescent="0.25">
      <c r="B5" s="130"/>
      <c r="C5" s="142"/>
      <c r="D5" s="130"/>
      <c r="E5" s="67" t="s">
        <v>4</v>
      </c>
      <c r="F5" s="67" t="s">
        <v>11</v>
      </c>
      <c r="G5" s="64" t="s">
        <v>5</v>
      </c>
      <c r="H5" s="67" t="s">
        <v>6</v>
      </c>
      <c r="I5" s="67">
        <v>2025</v>
      </c>
      <c r="J5" s="67">
        <v>2026</v>
      </c>
      <c r="K5" s="67">
        <v>2027</v>
      </c>
      <c r="L5" s="67" t="s">
        <v>10</v>
      </c>
      <c r="M5" s="164"/>
    </row>
    <row r="6" spans="2:16" s="11" customFormat="1" ht="15.75" customHeight="1" x14ac:dyDescent="0.25">
      <c r="B6" s="165" t="s">
        <v>17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2:16" ht="15.75" customHeight="1" x14ac:dyDescent="0.25">
      <c r="B7" s="165" t="s">
        <v>18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2:16" ht="15.75" customHeight="1" x14ac:dyDescent="0.25">
      <c r="B8" s="141" t="s">
        <v>19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2:16" ht="15.75" customHeight="1" x14ac:dyDescent="0.25">
      <c r="B9" s="151" t="s">
        <v>20</v>
      </c>
      <c r="C9" s="160" t="s">
        <v>21</v>
      </c>
      <c r="D9" s="130" t="s">
        <v>96</v>
      </c>
      <c r="E9" s="157">
        <v>243</v>
      </c>
      <c r="F9" s="166" t="s">
        <v>22</v>
      </c>
      <c r="G9" s="151" t="s">
        <v>23</v>
      </c>
      <c r="H9" s="74">
        <v>111</v>
      </c>
      <c r="I9" s="13">
        <v>88453.447</v>
      </c>
      <c r="J9" s="13">
        <v>88312.664000000004</v>
      </c>
      <c r="K9" s="13">
        <v>88312.664000000004</v>
      </c>
      <c r="L9" s="14">
        <f t="shared" ref="L9:L35" si="0">SUM(I9:K9)</f>
        <v>265078.77500000002</v>
      </c>
      <c r="M9" s="130" t="s">
        <v>152</v>
      </c>
    </row>
    <row r="10" spans="2:16" x14ac:dyDescent="0.25">
      <c r="B10" s="151"/>
      <c r="C10" s="160"/>
      <c r="D10" s="130"/>
      <c r="E10" s="157"/>
      <c r="F10" s="166"/>
      <c r="G10" s="152"/>
      <c r="H10" s="74">
        <v>112</v>
      </c>
      <c r="I10" s="13">
        <v>210</v>
      </c>
      <c r="J10" s="13">
        <v>210</v>
      </c>
      <c r="K10" s="13">
        <v>210</v>
      </c>
      <c r="L10" s="14">
        <f t="shared" si="0"/>
        <v>630</v>
      </c>
      <c r="M10" s="130"/>
    </row>
    <row r="11" spans="2:16" x14ac:dyDescent="0.25">
      <c r="B11" s="151"/>
      <c r="C11" s="160"/>
      <c r="D11" s="130"/>
      <c r="E11" s="157"/>
      <c r="F11" s="166"/>
      <c r="G11" s="151"/>
      <c r="H11" s="74">
        <v>119</v>
      </c>
      <c r="I11" s="13">
        <v>26712.941999999999</v>
      </c>
      <c r="J11" s="13">
        <v>26670.424999999999</v>
      </c>
      <c r="K11" s="13">
        <v>26670.424999999999</v>
      </c>
      <c r="L11" s="14">
        <f t="shared" si="0"/>
        <v>80053.792000000001</v>
      </c>
      <c r="M11" s="130"/>
      <c r="O11" s="15"/>
    </row>
    <row r="12" spans="2:16" x14ac:dyDescent="0.25">
      <c r="B12" s="151"/>
      <c r="C12" s="160"/>
      <c r="D12" s="130"/>
      <c r="E12" s="157"/>
      <c r="F12" s="166"/>
      <c r="G12" s="151"/>
      <c r="H12" s="74">
        <v>244</v>
      </c>
      <c r="I12" s="13">
        <v>1222.511</v>
      </c>
      <c r="J12" s="13">
        <v>1222.511</v>
      </c>
      <c r="K12" s="13">
        <v>1222.511</v>
      </c>
      <c r="L12" s="14">
        <f t="shared" si="0"/>
        <v>3667.5329999999999</v>
      </c>
      <c r="M12" s="130"/>
    </row>
    <row r="13" spans="2:16" x14ac:dyDescent="0.25">
      <c r="B13" s="151"/>
      <c r="C13" s="160"/>
      <c r="D13" s="130"/>
      <c r="E13" s="157"/>
      <c r="F13" s="166"/>
      <c r="G13" s="151" t="s">
        <v>24</v>
      </c>
      <c r="H13" s="74">
        <v>111</v>
      </c>
      <c r="I13" s="13">
        <v>50356.561999999998</v>
      </c>
      <c r="J13" s="13">
        <v>51189.440999999999</v>
      </c>
      <c r="K13" s="13">
        <v>51189.440999999999</v>
      </c>
      <c r="L13" s="14">
        <f t="shared" si="0"/>
        <v>152735.44399999999</v>
      </c>
      <c r="M13" s="130"/>
    </row>
    <row r="14" spans="2:16" x14ac:dyDescent="0.25">
      <c r="B14" s="151"/>
      <c r="C14" s="160"/>
      <c r="D14" s="130"/>
      <c r="E14" s="157"/>
      <c r="F14" s="166"/>
      <c r="G14" s="152"/>
      <c r="H14" s="74">
        <v>112</v>
      </c>
      <c r="I14" s="13">
        <v>4819.5889999999999</v>
      </c>
      <c r="J14" s="13">
        <v>4819.5889999999999</v>
      </c>
      <c r="K14" s="13">
        <v>4819.5889999999999</v>
      </c>
      <c r="L14" s="14">
        <f t="shared" si="0"/>
        <v>14458.767</v>
      </c>
      <c r="M14" s="130"/>
    </row>
    <row r="15" spans="2:16" x14ac:dyDescent="0.25">
      <c r="B15" s="151"/>
      <c r="C15" s="160"/>
      <c r="D15" s="130"/>
      <c r="E15" s="157"/>
      <c r="F15" s="166"/>
      <c r="G15" s="152"/>
      <c r="H15" s="74">
        <v>119</v>
      </c>
      <c r="I15" s="13">
        <v>15204.09</v>
      </c>
      <c r="J15" s="13">
        <v>15459.210999999999</v>
      </c>
      <c r="K15" s="13">
        <v>15459.210999999999</v>
      </c>
      <c r="L15" s="14">
        <f t="shared" si="0"/>
        <v>46122.512000000002</v>
      </c>
      <c r="M15" s="130"/>
    </row>
    <row r="16" spans="2:16" x14ac:dyDescent="0.25">
      <c r="B16" s="151"/>
      <c r="C16" s="160"/>
      <c r="D16" s="130"/>
      <c r="E16" s="157"/>
      <c r="F16" s="166"/>
      <c r="G16" s="152"/>
      <c r="H16" s="74">
        <v>244</v>
      </c>
      <c r="I16" s="13">
        <v>742.35900000000004</v>
      </c>
      <c r="J16" s="13">
        <v>742.35900000000004</v>
      </c>
      <c r="K16" s="13">
        <v>742.35900000000004</v>
      </c>
      <c r="L16" s="14">
        <f t="shared" si="0"/>
        <v>2227.0770000000002</v>
      </c>
      <c r="M16" s="130"/>
    </row>
    <row r="17" spans="2:15" ht="15.75" customHeight="1" x14ac:dyDescent="0.25">
      <c r="B17" s="151" t="s">
        <v>25</v>
      </c>
      <c r="C17" s="132" t="s">
        <v>26</v>
      </c>
      <c r="D17" s="130" t="s">
        <v>96</v>
      </c>
      <c r="E17" s="157">
        <v>243</v>
      </c>
      <c r="F17" s="166" t="s">
        <v>22</v>
      </c>
      <c r="G17" s="151" t="s">
        <v>27</v>
      </c>
      <c r="H17" s="74">
        <v>111</v>
      </c>
      <c r="I17" s="13">
        <v>82541.051999999996</v>
      </c>
      <c r="J17" s="13">
        <v>82541.051999999996</v>
      </c>
      <c r="K17" s="13">
        <v>82541.051999999996</v>
      </c>
      <c r="L17" s="14">
        <f t="shared" si="0"/>
        <v>247623.15599999999</v>
      </c>
      <c r="M17" s="130"/>
      <c r="O17" s="16"/>
    </row>
    <row r="18" spans="2:15" x14ac:dyDescent="0.25">
      <c r="B18" s="151"/>
      <c r="C18" s="132"/>
      <c r="D18" s="130"/>
      <c r="E18" s="157"/>
      <c r="F18" s="147"/>
      <c r="G18" s="152"/>
      <c r="H18" s="74">
        <v>112</v>
      </c>
      <c r="I18" s="13">
        <f>2250+184+125.899</f>
        <v>2559.8989999999999</v>
      </c>
      <c r="J18" s="13">
        <v>2250</v>
      </c>
      <c r="K18" s="13">
        <v>2250</v>
      </c>
      <c r="L18" s="14">
        <f t="shared" si="0"/>
        <v>7059.8989999999994</v>
      </c>
      <c r="M18" s="130"/>
      <c r="O18" s="16"/>
    </row>
    <row r="19" spans="2:15" x14ac:dyDescent="0.25">
      <c r="B19" s="151"/>
      <c r="C19" s="132"/>
      <c r="D19" s="130"/>
      <c r="E19" s="157"/>
      <c r="F19" s="147"/>
      <c r="G19" s="151"/>
      <c r="H19" s="74">
        <v>119</v>
      </c>
      <c r="I19" s="13">
        <v>24927.398000000001</v>
      </c>
      <c r="J19" s="13">
        <v>24927.398000000001</v>
      </c>
      <c r="K19" s="13">
        <v>24927.398000000001</v>
      </c>
      <c r="L19" s="14">
        <f t="shared" si="0"/>
        <v>74782.194000000003</v>
      </c>
      <c r="M19" s="130"/>
      <c r="O19" s="15"/>
    </row>
    <row r="20" spans="2:15" x14ac:dyDescent="0.25">
      <c r="B20" s="151"/>
      <c r="C20" s="132"/>
      <c r="D20" s="130"/>
      <c r="E20" s="157"/>
      <c r="F20" s="147"/>
      <c r="G20" s="151"/>
      <c r="H20" s="74">
        <v>244</v>
      </c>
      <c r="I20" s="13">
        <f>6335.598+200</f>
        <v>6535.598</v>
      </c>
      <c r="J20" s="13">
        <v>5110.3599999999997</v>
      </c>
      <c r="K20" s="13">
        <v>5110.3599999999997</v>
      </c>
      <c r="L20" s="14">
        <f t="shared" si="0"/>
        <v>16756.317999999999</v>
      </c>
      <c r="M20" s="130"/>
    </row>
    <row r="21" spans="2:15" x14ac:dyDescent="0.25">
      <c r="B21" s="151"/>
      <c r="C21" s="132"/>
      <c r="D21" s="130"/>
      <c r="E21" s="157"/>
      <c r="F21" s="147"/>
      <c r="G21" s="151"/>
      <c r="H21" s="74">
        <v>247</v>
      </c>
      <c r="I21" s="13">
        <f>68459.755+14890.83</f>
        <v>83350.585000000006</v>
      </c>
      <c r="J21" s="13">
        <v>60536.34</v>
      </c>
      <c r="K21" s="13">
        <v>60536.34</v>
      </c>
      <c r="L21" s="14">
        <f t="shared" si="0"/>
        <v>204423.26499999998</v>
      </c>
      <c r="M21" s="130"/>
    </row>
    <row r="22" spans="2:15" x14ac:dyDescent="0.25">
      <c r="B22" s="151"/>
      <c r="C22" s="132"/>
      <c r="D22" s="130"/>
      <c r="E22" s="157"/>
      <c r="F22" s="147"/>
      <c r="G22" s="151"/>
      <c r="H22" s="74">
        <v>852</v>
      </c>
      <c r="I22" s="13">
        <f>6+3</f>
        <v>9</v>
      </c>
      <c r="J22" s="13"/>
      <c r="K22" s="13"/>
      <c r="L22" s="14">
        <f t="shared" si="0"/>
        <v>9</v>
      </c>
      <c r="M22" s="130"/>
    </row>
    <row r="23" spans="2:15" x14ac:dyDescent="0.25">
      <c r="B23" s="151"/>
      <c r="C23" s="132"/>
      <c r="D23" s="130"/>
      <c r="E23" s="157"/>
      <c r="F23" s="147"/>
      <c r="G23" s="151"/>
      <c r="H23" s="74">
        <v>853</v>
      </c>
      <c r="I23" s="13">
        <f>7.12315+7</f>
        <v>14.123149999999999</v>
      </c>
      <c r="J23" s="13"/>
      <c r="K23" s="13"/>
      <c r="L23" s="14">
        <f t="shared" si="0"/>
        <v>14.123149999999999</v>
      </c>
      <c r="M23" s="130"/>
    </row>
    <row r="24" spans="2:15" x14ac:dyDescent="0.25">
      <c r="B24" s="151"/>
      <c r="C24" s="132"/>
      <c r="D24" s="130"/>
      <c r="E24" s="157"/>
      <c r="F24" s="147"/>
      <c r="G24" s="72" t="s">
        <v>78</v>
      </c>
      <c r="H24" s="74">
        <v>244</v>
      </c>
      <c r="I24" s="13">
        <v>4157.7</v>
      </c>
      <c r="J24" s="13">
        <v>4157.7</v>
      </c>
      <c r="K24" s="13">
        <v>4157.7</v>
      </c>
      <c r="L24" s="14">
        <f t="shared" si="0"/>
        <v>12473.099999999999</v>
      </c>
      <c r="M24" s="130"/>
    </row>
    <row r="25" spans="2:15" x14ac:dyDescent="0.25">
      <c r="B25" s="151"/>
      <c r="C25" s="132"/>
      <c r="D25" s="130"/>
      <c r="E25" s="157"/>
      <c r="F25" s="147"/>
      <c r="G25" s="72" t="s">
        <v>28</v>
      </c>
      <c r="H25" s="74">
        <v>244</v>
      </c>
      <c r="I25" s="13">
        <v>31881.864000000001</v>
      </c>
      <c r="J25" s="13">
        <v>31881.864000000001</v>
      </c>
      <c r="K25" s="13">
        <v>31881.864000000001</v>
      </c>
      <c r="L25" s="14">
        <f t="shared" si="0"/>
        <v>95645.592000000004</v>
      </c>
      <c r="M25" s="130"/>
    </row>
    <row r="26" spans="2:15" x14ac:dyDescent="0.25">
      <c r="B26" s="151"/>
      <c r="C26" s="132"/>
      <c r="D26" s="130"/>
      <c r="E26" s="157"/>
      <c r="F26" s="147"/>
      <c r="G26" s="72" t="s">
        <v>29</v>
      </c>
      <c r="H26" s="74">
        <v>244</v>
      </c>
      <c r="I26" s="13">
        <v>2904.3679999999999</v>
      </c>
      <c r="J26" s="13">
        <v>2903.1610000000001</v>
      </c>
      <c r="K26" s="13">
        <v>2868.95</v>
      </c>
      <c r="L26" s="14">
        <f t="shared" si="0"/>
        <v>8676.4789999999994</v>
      </c>
      <c r="M26" s="67"/>
    </row>
    <row r="27" spans="2:15" x14ac:dyDescent="0.25">
      <c r="B27" s="151"/>
      <c r="C27" s="132"/>
      <c r="D27" s="130"/>
      <c r="E27" s="157"/>
      <c r="F27" s="20" t="s">
        <v>87</v>
      </c>
      <c r="G27" s="72" t="s">
        <v>164</v>
      </c>
      <c r="H27" s="74">
        <v>244</v>
      </c>
      <c r="I27" s="13">
        <v>178</v>
      </c>
      <c r="J27" s="13">
        <v>178</v>
      </c>
      <c r="K27" s="13">
        <v>178</v>
      </c>
      <c r="L27" s="14">
        <f t="shared" si="0"/>
        <v>534</v>
      </c>
      <c r="M27" s="67"/>
    </row>
    <row r="28" spans="2:15" ht="29.25" customHeight="1" x14ac:dyDescent="0.25">
      <c r="B28" s="151"/>
      <c r="C28" s="132"/>
      <c r="D28" s="130" t="s">
        <v>95</v>
      </c>
      <c r="E28" s="155">
        <v>247</v>
      </c>
      <c r="F28" s="156" t="s">
        <v>22</v>
      </c>
      <c r="G28" s="158" t="s">
        <v>46</v>
      </c>
      <c r="H28" s="74">
        <v>244</v>
      </c>
      <c r="I28" s="13">
        <v>157.458</v>
      </c>
      <c r="J28" s="13"/>
      <c r="K28" s="13"/>
      <c r="L28" s="14">
        <f t="shared" si="0"/>
        <v>157.458</v>
      </c>
      <c r="M28" s="67"/>
    </row>
    <row r="29" spans="2:15" ht="29.25" customHeight="1" x14ac:dyDescent="0.25">
      <c r="B29" s="151"/>
      <c r="C29" s="132"/>
      <c r="D29" s="130"/>
      <c r="E29" s="155"/>
      <c r="F29" s="156"/>
      <c r="G29" s="159"/>
      <c r="H29" s="82">
        <v>243</v>
      </c>
      <c r="I29" s="13">
        <v>33569.678</v>
      </c>
      <c r="J29" s="13"/>
      <c r="K29" s="13"/>
      <c r="L29" s="14">
        <f t="shared" si="0"/>
        <v>33569.678</v>
      </c>
      <c r="M29" s="81"/>
    </row>
    <row r="30" spans="2:15" ht="36" customHeight="1" x14ac:dyDescent="0.25">
      <c r="B30" s="153"/>
      <c r="C30" s="154"/>
      <c r="D30" s="130"/>
      <c r="E30" s="155"/>
      <c r="F30" s="156"/>
      <c r="G30" s="83" t="s">
        <v>171</v>
      </c>
      <c r="H30" s="74">
        <v>243</v>
      </c>
      <c r="I30" s="13">
        <v>10000</v>
      </c>
      <c r="J30" s="13"/>
      <c r="K30" s="13"/>
      <c r="L30" s="14">
        <f t="shared" si="0"/>
        <v>10000</v>
      </c>
      <c r="M30" s="17"/>
      <c r="N30" s="18"/>
    </row>
    <row r="31" spans="2:15" ht="42.75" customHeight="1" x14ac:dyDescent="0.25">
      <c r="B31" s="145" t="s">
        <v>30</v>
      </c>
      <c r="C31" s="142" t="s">
        <v>31</v>
      </c>
      <c r="D31" s="130" t="s">
        <v>96</v>
      </c>
      <c r="E31" s="137">
        <v>243</v>
      </c>
      <c r="F31" s="137" t="s">
        <v>32</v>
      </c>
      <c r="G31" s="139" t="s">
        <v>33</v>
      </c>
      <c r="H31" s="1">
        <v>321</v>
      </c>
      <c r="I31" s="14">
        <v>630.1</v>
      </c>
      <c r="J31" s="14">
        <v>899</v>
      </c>
      <c r="K31" s="14">
        <v>899</v>
      </c>
      <c r="L31" s="14">
        <f t="shared" si="0"/>
        <v>2428.1</v>
      </c>
      <c r="M31" s="130" t="s">
        <v>153</v>
      </c>
      <c r="N31" s="18"/>
    </row>
    <row r="32" spans="2:15" ht="45.75" customHeight="1" x14ac:dyDescent="0.25">
      <c r="B32" s="145"/>
      <c r="C32" s="142"/>
      <c r="D32" s="130"/>
      <c r="E32" s="137"/>
      <c r="F32" s="137"/>
      <c r="G32" s="148"/>
      <c r="H32" s="1">
        <v>244</v>
      </c>
      <c r="I32" s="14">
        <v>18</v>
      </c>
      <c r="J32" s="14">
        <v>18</v>
      </c>
      <c r="K32" s="14">
        <v>18</v>
      </c>
      <c r="L32" s="14">
        <f t="shared" si="0"/>
        <v>54</v>
      </c>
      <c r="M32" s="130"/>
    </row>
    <row r="33" spans="2:13" ht="173.25" x14ac:dyDescent="0.25">
      <c r="B33" s="3" t="s">
        <v>34</v>
      </c>
      <c r="C33" s="70" t="s">
        <v>35</v>
      </c>
      <c r="D33" s="67" t="s">
        <v>96</v>
      </c>
      <c r="E33" s="68">
        <v>243</v>
      </c>
      <c r="F33" s="68" t="s">
        <v>54</v>
      </c>
      <c r="G33" s="69" t="s">
        <v>36</v>
      </c>
      <c r="H33" s="1">
        <v>244</v>
      </c>
      <c r="I33" s="14">
        <v>632.70000000000005</v>
      </c>
      <c r="J33" s="14">
        <v>632.70000000000005</v>
      </c>
      <c r="K33" s="14">
        <v>632.70000000000005</v>
      </c>
      <c r="L33" s="14">
        <f t="shared" si="0"/>
        <v>1898.1000000000001</v>
      </c>
      <c r="M33" s="67" t="s">
        <v>103</v>
      </c>
    </row>
    <row r="34" spans="2:13" ht="88.5" customHeight="1" x14ac:dyDescent="0.25">
      <c r="B34" s="3" t="s">
        <v>141</v>
      </c>
      <c r="C34" s="70" t="s">
        <v>145</v>
      </c>
      <c r="D34" s="67" t="s">
        <v>96</v>
      </c>
      <c r="E34" s="68">
        <v>243</v>
      </c>
      <c r="F34" s="68" t="s">
        <v>22</v>
      </c>
      <c r="G34" s="66" t="s">
        <v>146</v>
      </c>
      <c r="H34" s="1">
        <v>244</v>
      </c>
      <c r="I34" s="14">
        <v>818</v>
      </c>
      <c r="J34" s="14">
        <v>818</v>
      </c>
      <c r="K34" s="14">
        <v>818</v>
      </c>
      <c r="L34" s="14">
        <f t="shared" si="0"/>
        <v>2454</v>
      </c>
      <c r="M34" s="67"/>
    </row>
    <row r="35" spans="2:13" ht="94.5" x14ac:dyDescent="0.25">
      <c r="B35" s="3" t="s">
        <v>144</v>
      </c>
      <c r="C35" s="70" t="s">
        <v>143</v>
      </c>
      <c r="D35" s="67" t="s">
        <v>96</v>
      </c>
      <c r="E35" s="68">
        <v>243</v>
      </c>
      <c r="F35" s="68" t="s">
        <v>22</v>
      </c>
      <c r="G35" s="66" t="s">
        <v>142</v>
      </c>
      <c r="H35" s="1">
        <v>244</v>
      </c>
      <c r="I35" s="14">
        <v>1908.7</v>
      </c>
      <c r="J35" s="14">
        <v>1908.7</v>
      </c>
      <c r="K35" s="14">
        <v>1908.7</v>
      </c>
      <c r="L35" s="14">
        <f t="shared" si="0"/>
        <v>5726.1</v>
      </c>
      <c r="M35" s="67"/>
    </row>
    <row r="36" spans="2:13" ht="15.75" customHeight="1" x14ac:dyDescent="0.25">
      <c r="B36" s="135" t="s">
        <v>37</v>
      </c>
      <c r="C36" s="135"/>
      <c r="D36" s="43"/>
      <c r="E36" s="43"/>
      <c r="F36" s="43"/>
      <c r="G36" s="44"/>
      <c r="H36" s="43"/>
      <c r="I36" s="45">
        <f>SUM(I9:I35)</f>
        <v>474515.72315000003</v>
      </c>
      <c r="J36" s="45">
        <f t="shared" ref="J36:L36" si="1">SUM(J9:J35)</f>
        <v>407388.47500000003</v>
      </c>
      <c r="K36" s="45">
        <f t="shared" si="1"/>
        <v>407354.26400000002</v>
      </c>
      <c r="L36" s="45">
        <f t="shared" si="1"/>
        <v>1289258.4621500005</v>
      </c>
      <c r="M36" s="46"/>
    </row>
    <row r="37" spans="2:13" ht="15.75" customHeight="1" x14ac:dyDescent="0.25">
      <c r="B37" s="141" t="s">
        <v>38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2:13" x14ac:dyDescent="0.25">
      <c r="B38" s="133" t="s">
        <v>39</v>
      </c>
      <c r="C38" s="130" t="s">
        <v>40</v>
      </c>
      <c r="D38" s="130" t="s">
        <v>96</v>
      </c>
      <c r="E38" s="137">
        <v>243</v>
      </c>
      <c r="F38" s="138" t="s">
        <v>41</v>
      </c>
      <c r="G38" s="139" t="s">
        <v>42</v>
      </c>
      <c r="H38" s="20">
        <v>111</v>
      </c>
      <c r="I38" s="14">
        <v>171937.49400000001</v>
      </c>
      <c r="J38" s="14">
        <v>151983.554</v>
      </c>
      <c r="K38" s="14">
        <v>151983.554</v>
      </c>
      <c r="L38" s="14">
        <f t="shared" ref="L38:L103" si="2">SUM(I38:K38)</f>
        <v>475904.60200000001</v>
      </c>
      <c r="M38" s="130" t="s">
        <v>170</v>
      </c>
    </row>
    <row r="39" spans="2:13" x14ac:dyDescent="0.25">
      <c r="B39" s="133"/>
      <c r="C39" s="130"/>
      <c r="D39" s="130"/>
      <c r="E39" s="137"/>
      <c r="F39" s="138"/>
      <c r="G39" s="148"/>
      <c r="H39" s="20">
        <v>112</v>
      </c>
      <c r="I39" s="14">
        <v>475</v>
      </c>
      <c r="J39" s="14">
        <v>475</v>
      </c>
      <c r="K39" s="14">
        <v>475</v>
      </c>
      <c r="L39" s="14">
        <f t="shared" si="2"/>
        <v>1425</v>
      </c>
      <c r="M39" s="130"/>
    </row>
    <row r="40" spans="2:13" x14ac:dyDescent="0.25">
      <c r="B40" s="133"/>
      <c r="C40" s="130"/>
      <c r="D40" s="130"/>
      <c r="E40" s="137"/>
      <c r="F40" s="138"/>
      <c r="G40" s="148"/>
      <c r="H40" s="20">
        <v>119</v>
      </c>
      <c r="I40" s="14">
        <v>51925.123</v>
      </c>
      <c r="J40" s="14">
        <v>45899.033000000003</v>
      </c>
      <c r="K40" s="14">
        <v>45899.033000000003</v>
      </c>
      <c r="L40" s="14">
        <f t="shared" si="2"/>
        <v>143723.18900000001</v>
      </c>
      <c r="M40" s="130"/>
    </row>
    <row r="41" spans="2:13" x14ac:dyDescent="0.25">
      <c r="B41" s="133"/>
      <c r="C41" s="130"/>
      <c r="D41" s="130"/>
      <c r="E41" s="137"/>
      <c r="F41" s="138"/>
      <c r="G41" s="148"/>
      <c r="H41" s="20">
        <v>244</v>
      </c>
      <c r="I41" s="14">
        <v>10122.612999999999</v>
      </c>
      <c r="J41" s="14">
        <v>9287.0519999999997</v>
      </c>
      <c r="K41" s="14">
        <v>9287.0519999999997</v>
      </c>
      <c r="L41" s="14">
        <f t="shared" si="2"/>
        <v>28696.717000000001</v>
      </c>
      <c r="M41" s="130"/>
    </row>
    <row r="42" spans="2:13" x14ac:dyDescent="0.25">
      <c r="B42" s="133"/>
      <c r="C42" s="130"/>
      <c r="D42" s="130"/>
      <c r="E42" s="137"/>
      <c r="F42" s="138"/>
      <c r="G42" s="148"/>
      <c r="H42" s="20">
        <v>611</v>
      </c>
      <c r="I42" s="14">
        <v>118060.27499999999</v>
      </c>
      <c r="J42" s="14">
        <v>100152.266</v>
      </c>
      <c r="K42" s="14">
        <v>100152.266</v>
      </c>
      <c r="L42" s="14">
        <f t="shared" si="2"/>
        <v>318364.80700000003</v>
      </c>
      <c r="M42" s="130"/>
    </row>
    <row r="43" spans="2:13" x14ac:dyDescent="0.25">
      <c r="B43" s="133"/>
      <c r="C43" s="130"/>
      <c r="D43" s="130"/>
      <c r="E43" s="137"/>
      <c r="F43" s="137" t="s">
        <v>90</v>
      </c>
      <c r="G43" s="139" t="s">
        <v>42</v>
      </c>
      <c r="H43" s="20">
        <v>111</v>
      </c>
      <c r="I43" s="14"/>
      <c r="J43" s="14"/>
      <c r="K43" s="14"/>
      <c r="L43" s="14">
        <f t="shared" si="2"/>
        <v>0</v>
      </c>
      <c r="M43" s="130"/>
    </row>
    <row r="44" spans="2:13" x14ac:dyDescent="0.25">
      <c r="B44" s="133"/>
      <c r="C44" s="130"/>
      <c r="D44" s="130"/>
      <c r="E44" s="137"/>
      <c r="F44" s="137"/>
      <c r="G44" s="139"/>
      <c r="H44" s="20">
        <v>611</v>
      </c>
      <c r="I44" s="14">
        <v>385.3</v>
      </c>
      <c r="J44" s="14"/>
      <c r="K44" s="14"/>
      <c r="L44" s="14">
        <f t="shared" si="2"/>
        <v>385.3</v>
      </c>
      <c r="M44" s="130"/>
    </row>
    <row r="45" spans="2:13" x14ac:dyDescent="0.25">
      <c r="B45" s="133"/>
      <c r="C45" s="130"/>
      <c r="D45" s="130"/>
      <c r="E45" s="137"/>
      <c r="F45" s="138"/>
      <c r="G45" s="148"/>
      <c r="H45" s="20">
        <v>614</v>
      </c>
      <c r="I45" s="14">
        <v>2724.2950000000001</v>
      </c>
      <c r="J45" s="14">
        <v>2724.2950000000001</v>
      </c>
      <c r="K45" s="14">
        <v>2724.2950000000001</v>
      </c>
      <c r="L45" s="14">
        <f t="shared" si="2"/>
        <v>8172.8850000000002</v>
      </c>
      <c r="M45" s="130"/>
    </row>
    <row r="46" spans="2:13" x14ac:dyDescent="0.25">
      <c r="B46" s="133"/>
      <c r="C46" s="130"/>
      <c r="D46" s="130"/>
      <c r="E46" s="137"/>
      <c r="F46" s="137" t="s">
        <v>41</v>
      </c>
      <c r="G46" s="139" t="s">
        <v>156</v>
      </c>
      <c r="H46" s="20">
        <v>111</v>
      </c>
      <c r="I46" s="14">
        <v>31427.948</v>
      </c>
      <c r="J46" s="14">
        <v>31427.948</v>
      </c>
      <c r="K46" s="14">
        <v>31427.948</v>
      </c>
      <c r="L46" s="14">
        <f t="shared" si="2"/>
        <v>94283.843999999997</v>
      </c>
      <c r="M46" s="130"/>
    </row>
    <row r="47" spans="2:13" x14ac:dyDescent="0.25">
      <c r="B47" s="133"/>
      <c r="C47" s="130"/>
      <c r="D47" s="130"/>
      <c r="E47" s="137"/>
      <c r="F47" s="137"/>
      <c r="G47" s="139"/>
      <c r="H47" s="20">
        <v>119</v>
      </c>
      <c r="I47" s="14">
        <v>9491.24</v>
      </c>
      <c r="J47" s="14">
        <v>9491.24</v>
      </c>
      <c r="K47" s="14">
        <v>9491.24</v>
      </c>
      <c r="L47" s="14">
        <f t="shared" si="2"/>
        <v>28473.72</v>
      </c>
      <c r="M47" s="130"/>
    </row>
    <row r="48" spans="2:13" x14ac:dyDescent="0.25">
      <c r="B48" s="133"/>
      <c r="C48" s="130"/>
      <c r="D48" s="130"/>
      <c r="E48" s="137"/>
      <c r="F48" s="138"/>
      <c r="G48" s="148"/>
      <c r="H48" s="20">
        <v>611</v>
      </c>
      <c r="I48" s="14">
        <v>13874.111999999999</v>
      </c>
      <c r="J48" s="14">
        <v>13874.111999999999</v>
      </c>
      <c r="K48" s="14">
        <v>13874.111999999999</v>
      </c>
      <c r="L48" s="14">
        <f t="shared" si="2"/>
        <v>41622.335999999996</v>
      </c>
      <c r="M48" s="130"/>
    </row>
    <row r="49" spans="2:13" x14ac:dyDescent="0.25">
      <c r="B49" s="133"/>
      <c r="C49" s="130"/>
      <c r="D49" s="130"/>
      <c r="E49" s="137"/>
      <c r="F49" s="137" t="s">
        <v>41</v>
      </c>
      <c r="G49" s="139" t="s">
        <v>157</v>
      </c>
      <c r="H49" s="20">
        <v>244</v>
      </c>
      <c r="I49" s="14">
        <v>1655.25137</v>
      </c>
      <c r="J49" s="14"/>
      <c r="K49" s="14"/>
      <c r="L49" s="14">
        <f t="shared" si="2"/>
        <v>1655.25137</v>
      </c>
      <c r="M49" s="130"/>
    </row>
    <row r="50" spans="2:13" x14ac:dyDescent="0.25">
      <c r="B50" s="133"/>
      <c r="C50" s="130"/>
      <c r="D50" s="130"/>
      <c r="E50" s="137"/>
      <c r="F50" s="137"/>
      <c r="G50" s="139"/>
      <c r="H50" s="20">
        <v>611</v>
      </c>
      <c r="I50" s="14">
        <f>551.83334-259.36165-259.36165-16.55502-16.55502</f>
        <v>2.8421709430404007E-14</v>
      </c>
      <c r="J50" s="14"/>
      <c r="K50" s="14"/>
      <c r="L50" s="14">
        <f t="shared" si="2"/>
        <v>2.8421709430404007E-14</v>
      </c>
      <c r="M50" s="130"/>
    </row>
    <row r="51" spans="2:13" x14ac:dyDescent="0.25">
      <c r="B51" s="133"/>
      <c r="C51" s="130"/>
      <c r="D51" s="130"/>
      <c r="E51" s="137"/>
      <c r="F51" s="137" t="s">
        <v>41</v>
      </c>
      <c r="G51" s="139" t="s">
        <v>155</v>
      </c>
      <c r="H51" s="20">
        <v>111</v>
      </c>
      <c r="I51" s="14">
        <v>144</v>
      </c>
      <c r="J51" s="14">
        <v>144</v>
      </c>
      <c r="K51" s="14">
        <v>144</v>
      </c>
      <c r="L51" s="14">
        <f t="shared" si="2"/>
        <v>432</v>
      </c>
      <c r="M51" s="130"/>
    </row>
    <row r="52" spans="2:13" x14ac:dyDescent="0.25">
      <c r="B52" s="133"/>
      <c r="C52" s="130"/>
      <c r="D52" s="130"/>
      <c r="E52" s="137"/>
      <c r="F52" s="137"/>
      <c r="G52" s="139"/>
      <c r="H52" s="20">
        <v>119</v>
      </c>
      <c r="I52" s="14">
        <v>43.488</v>
      </c>
      <c r="J52" s="14">
        <v>43.488</v>
      </c>
      <c r="K52" s="14">
        <v>43.488</v>
      </c>
      <c r="L52" s="14">
        <f t="shared" si="2"/>
        <v>130.464</v>
      </c>
      <c r="M52" s="130"/>
    </row>
    <row r="53" spans="2:13" x14ac:dyDescent="0.25">
      <c r="B53" s="133"/>
      <c r="C53" s="130"/>
      <c r="D53" s="130"/>
      <c r="E53" s="137"/>
      <c r="F53" s="137"/>
      <c r="G53" s="139"/>
      <c r="H53" s="20">
        <v>611</v>
      </c>
      <c r="I53" s="14">
        <v>351.61200000000002</v>
      </c>
      <c r="J53" s="14">
        <v>351.61200000000002</v>
      </c>
      <c r="K53" s="14">
        <v>351.61200000000002</v>
      </c>
      <c r="L53" s="14">
        <f t="shared" si="2"/>
        <v>1054.836</v>
      </c>
      <c r="M53" s="130"/>
    </row>
    <row r="54" spans="2:13" x14ac:dyDescent="0.25">
      <c r="B54" s="133"/>
      <c r="C54" s="130"/>
      <c r="D54" s="130"/>
      <c r="E54" s="137"/>
      <c r="F54" s="137" t="s">
        <v>41</v>
      </c>
      <c r="G54" s="139" t="s">
        <v>154</v>
      </c>
      <c r="H54" s="20">
        <v>111</v>
      </c>
      <c r="I54" s="14">
        <v>440.98043000000001</v>
      </c>
      <c r="J54" s="14">
        <v>447.65911999999997</v>
      </c>
      <c r="K54" s="14">
        <v>455.78041000000002</v>
      </c>
      <c r="L54" s="14">
        <f t="shared" si="2"/>
        <v>1344.4199599999999</v>
      </c>
      <c r="M54" s="130"/>
    </row>
    <row r="55" spans="2:13" x14ac:dyDescent="0.25">
      <c r="B55" s="133"/>
      <c r="C55" s="130"/>
      <c r="D55" s="130"/>
      <c r="E55" s="137"/>
      <c r="F55" s="137"/>
      <c r="G55" s="139"/>
      <c r="H55" s="20">
        <v>119</v>
      </c>
      <c r="I55" s="14">
        <v>133.17608999999999</v>
      </c>
      <c r="J55" s="14">
        <v>135.19306</v>
      </c>
      <c r="K55" s="14">
        <v>137.64568</v>
      </c>
      <c r="L55" s="14">
        <f t="shared" si="2"/>
        <v>406.01482999999996</v>
      </c>
      <c r="M55" s="130"/>
    </row>
    <row r="56" spans="2:13" x14ac:dyDescent="0.25">
      <c r="B56" s="133"/>
      <c r="C56" s="130"/>
      <c r="D56" s="130"/>
      <c r="E56" s="137"/>
      <c r="F56" s="137"/>
      <c r="G56" s="139"/>
      <c r="H56" s="20">
        <v>611</v>
      </c>
      <c r="I56" s="14">
        <v>1076.54348</v>
      </c>
      <c r="J56" s="14">
        <v>1092.84782</v>
      </c>
      <c r="K56" s="14">
        <v>1112.67391</v>
      </c>
      <c r="L56" s="14">
        <f t="shared" si="2"/>
        <v>3282.0652100000002</v>
      </c>
      <c r="M56" s="130"/>
    </row>
    <row r="57" spans="2:13" ht="15.75" customHeight="1" x14ac:dyDescent="0.25">
      <c r="B57" s="133"/>
      <c r="C57" s="130"/>
      <c r="D57" s="130"/>
      <c r="E57" s="137"/>
      <c r="F57" s="137" t="s">
        <v>41</v>
      </c>
      <c r="G57" s="139" t="s">
        <v>43</v>
      </c>
      <c r="H57" s="20">
        <v>111</v>
      </c>
      <c r="I57" s="14">
        <f>48049.34-2060.72</f>
        <v>45988.619999999995</v>
      </c>
      <c r="J57" s="14">
        <v>35187.544999999998</v>
      </c>
      <c r="K57" s="14">
        <v>35187.544999999998</v>
      </c>
      <c r="L57" s="14">
        <f t="shared" si="2"/>
        <v>116363.70999999999</v>
      </c>
      <c r="M57" s="130"/>
    </row>
    <row r="58" spans="2:13" x14ac:dyDescent="0.25">
      <c r="B58" s="133"/>
      <c r="C58" s="130"/>
      <c r="D58" s="130"/>
      <c r="E58" s="137"/>
      <c r="F58" s="138"/>
      <c r="G58" s="148"/>
      <c r="H58" s="20">
        <v>112</v>
      </c>
      <c r="I58" s="14">
        <f>5760.486-500</f>
        <v>5260.4859999999999</v>
      </c>
      <c r="J58" s="14">
        <v>4149.8109999999997</v>
      </c>
      <c r="K58" s="14">
        <v>4149.8109999999997</v>
      </c>
      <c r="L58" s="14">
        <f t="shared" si="2"/>
        <v>13560.107999999998</v>
      </c>
      <c r="M58" s="130"/>
    </row>
    <row r="59" spans="2:13" x14ac:dyDescent="0.25">
      <c r="B59" s="133"/>
      <c r="C59" s="130"/>
      <c r="D59" s="130"/>
      <c r="E59" s="137"/>
      <c r="F59" s="138"/>
      <c r="G59" s="148"/>
      <c r="H59" s="20">
        <v>119</v>
      </c>
      <c r="I59" s="14">
        <f>14711.874-667.748</f>
        <v>14044.126</v>
      </c>
      <c r="J59" s="14">
        <v>10626.663</v>
      </c>
      <c r="K59" s="14">
        <v>10626.663</v>
      </c>
      <c r="L59" s="14">
        <f t="shared" si="2"/>
        <v>35297.452000000005</v>
      </c>
      <c r="M59" s="130"/>
    </row>
    <row r="60" spans="2:13" x14ac:dyDescent="0.25">
      <c r="B60" s="133"/>
      <c r="C60" s="130"/>
      <c r="D60" s="130"/>
      <c r="E60" s="137"/>
      <c r="F60" s="138"/>
      <c r="G60" s="148"/>
      <c r="H60" s="20">
        <v>244</v>
      </c>
      <c r="I60" s="14">
        <v>813.86900000000003</v>
      </c>
      <c r="J60" s="14">
        <v>813.86900000000003</v>
      </c>
      <c r="K60" s="14">
        <v>813.86900000000003</v>
      </c>
      <c r="L60" s="14">
        <f t="shared" si="2"/>
        <v>2441.607</v>
      </c>
      <c r="M60" s="130"/>
    </row>
    <row r="61" spans="2:13" x14ac:dyDescent="0.25">
      <c r="B61" s="133"/>
      <c r="C61" s="130"/>
      <c r="D61" s="130"/>
      <c r="E61" s="137"/>
      <c r="F61" s="138"/>
      <c r="G61" s="148"/>
      <c r="H61" s="20">
        <v>611</v>
      </c>
      <c r="I61" s="14">
        <f>31628.031+1174.961+1553.507</f>
        <v>34356.498999999996</v>
      </c>
      <c r="J61" s="14">
        <v>27280.912</v>
      </c>
      <c r="K61" s="14">
        <v>27280.912</v>
      </c>
      <c r="L61" s="14">
        <f t="shared" si="2"/>
        <v>88918.322999999989</v>
      </c>
      <c r="M61" s="130"/>
    </row>
    <row r="62" spans="2:13" x14ac:dyDescent="0.25">
      <c r="B62" s="133" t="s">
        <v>44</v>
      </c>
      <c r="C62" s="132" t="s">
        <v>45</v>
      </c>
      <c r="D62" s="130" t="s">
        <v>96</v>
      </c>
      <c r="E62" s="137">
        <v>243</v>
      </c>
      <c r="F62" s="138" t="s">
        <v>41</v>
      </c>
      <c r="G62" s="139" t="s">
        <v>46</v>
      </c>
      <c r="H62" s="20">
        <v>111</v>
      </c>
      <c r="I62" s="19">
        <v>89811.611999999994</v>
      </c>
      <c r="J62" s="19">
        <v>89811.611999999994</v>
      </c>
      <c r="K62" s="19">
        <v>89811.611999999994</v>
      </c>
      <c r="L62" s="14">
        <f t="shared" si="2"/>
        <v>269434.83600000001</v>
      </c>
      <c r="M62" s="130"/>
    </row>
    <row r="63" spans="2:13" x14ac:dyDescent="0.25">
      <c r="B63" s="133"/>
      <c r="C63" s="132"/>
      <c r="D63" s="130"/>
      <c r="E63" s="137"/>
      <c r="F63" s="138"/>
      <c r="G63" s="148"/>
      <c r="H63" s="20">
        <v>112</v>
      </c>
      <c r="I63" s="19">
        <f>2400-184-155.905</f>
        <v>2060.0949999999998</v>
      </c>
      <c r="J63" s="19">
        <v>2400</v>
      </c>
      <c r="K63" s="19">
        <v>2400</v>
      </c>
      <c r="L63" s="14">
        <f t="shared" si="2"/>
        <v>6860.0949999999993</v>
      </c>
      <c r="M63" s="130"/>
    </row>
    <row r="64" spans="2:13" x14ac:dyDescent="0.25">
      <c r="B64" s="133"/>
      <c r="C64" s="132"/>
      <c r="D64" s="130"/>
      <c r="E64" s="137"/>
      <c r="F64" s="138"/>
      <c r="G64" s="139"/>
      <c r="H64" s="20">
        <v>119</v>
      </c>
      <c r="I64" s="19">
        <v>27123.109</v>
      </c>
      <c r="J64" s="19">
        <v>27123.109</v>
      </c>
      <c r="K64" s="19">
        <v>27123.109</v>
      </c>
      <c r="L64" s="14">
        <f t="shared" si="2"/>
        <v>81369.327000000005</v>
      </c>
      <c r="M64" s="130"/>
    </row>
    <row r="65" spans="2:13" x14ac:dyDescent="0.25">
      <c r="B65" s="133"/>
      <c r="C65" s="132"/>
      <c r="D65" s="130"/>
      <c r="E65" s="137"/>
      <c r="F65" s="138"/>
      <c r="G65" s="139"/>
      <c r="H65" s="20">
        <v>244</v>
      </c>
      <c r="I65" s="14">
        <f>7428.6+1485.29</f>
        <v>8913.89</v>
      </c>
      <c r="J65" s="14">
        <v>5504.5</v>
      </c>
      <c r="K65" s="14">
        <v>5504.5</v>
      </c>
      <c r="L65" s="14">
        <f t="shared" si="2"/>
        <v>19922.89</v>
      </c>
      <c r="M65" s="130"/>
    </row>
    <row r="66" spans="2:13" x14ac:dyDescent="0.25">
      <c r="B66" s="133"/>
      <c r="C66" s="132"/>
      <c r="D66" s="130"/>
      <c r="E66" s="137"/>
      <c r="F66" s="138"/>
      <c r="G66" s="139"/>
      <c r="H66" s="20">
        <v>247</v>
      </c>
      <c r="I66" s="14">
        <f>90586.362+3761.313</f>
        <v>94347.674999999988</v>
      </c>
      <c r="J66" s="14">
        <v>73509.777000000002</v>
      </c>
      <c r="K66" s="14">
        <v>73509.777000000002</v>
      </c>
      <c r="L66" s="14">
        <f t="shared" si="2"/>
        <v>241367.22899999999</v>
      </c>
      <c r="M66" s="130"/>
    </row>
    <row r="67" spans="2:13" x14ac:dyDescent="0.25">
      <c r="B67" s="133"/>
      <c r="C67" s="132"/>
      <c r="D67" s="130"/>
      <c r="E67" s="137"/>
      <c r="F67" s="138"/>
      <c r="G67" s="139"/>
      <c r="H67" s="20">
        <v>611</v>
      </c>
      <c r="I67" s="14">
        <v>80653.111999999994</v>
      </c>
      <c r="J67" s="14">
        <v>84801.504000000001</v>
      </c>
      <c r="K67" s="14">
        <v>84801.504000000001</v>
      </c>
      <c r="L67" s="14">
        <f t="shared" si="2"/>
        <v>250256.12</v>
      </c>
      <c r="M67" s="130"/>
    </row>
    <row r="68" spans="2:13" ht="15.75" customHeight="1" x14ac:dyDescent="0.25">
      <c r="B68" s="133"/>
      <c r="C68" s="132"/>
      <c r="D68" s="130"/>
      <c r="E68" s="137"/>
      <c r="F68" s="138"/>
      <c r="G68" s="139"/>
      <c r="H68" s="20">
        <v>612</v>
      </c>
      <c r="I68" s="14">
        <v>800</v>
      </c>
      <c r="J68" s="14"/>
      <c r="K68" s="14"/>
      <c r="L68" s="14">
        <f t="shared" si="2"/>
        <v>800</v>
      </c>
      <c r="M68" s="130"/>
    </row>
    <row r="69" spans="2:13" x14ac:dyDescent="0.25">
      <c r="B69" s="133"/>
      <c r="C69" s="132"/>
      <c r="D69" s="130"/>
      <c r="E69" s="137"/>
      <c r="F69" s="138"/>
      <c r="G69" s="139"/>
      <c r="H69" s="20">
        <v>852</v>
      </c>
      <c r="I69" s="14">
        <v>0.3</v>
      </c>
      <c r="J69" s="14"/>
      <c r="K69" s="14"/>
      <c r="L69" s="14">
        <f t="shared" si="2"/>
        <v>0.3</v>
      </c>
      <c r="M69" s="130"/>
    </row>
    <row r="70" spans="2:13" x14ac:dyDescent="0.25">
      <c r="B70" s="133"/>
      <c r="C70" s="132"/>
      <c r="D70" s="130"/>
      <c r="E70" s="137"/>
      <c r="F70" s="138"/>
      <c r="G70" s="139"/>
      <c r="H70" s="20">
        <v>853</v>
      </c>
      <c r="I70" s="14">
        <f>124.73599+30.006</f>
        <v>154.74198999999999</v>
      </c>
      <c r="J70" s="14"/>
      <c r="K70" s="14"/>
      <c r="L70" s="14">
        <f t="shared" si="2"/>
        <v>154.74198999999999</v>
      </c>
      <c r="M70" s="130"/>
    </row>
    <row r="71" spans="2:13" x14ac:dyDescent="0.25">
      <c r="B71" s="133"/>
      <c r="C71" s="132"/>
      <c r="D71" s="130"/>
      <c r="E71" s="137"/>
      <c r="F71" s="138"/>
      <c r="G71" s="69" t="s">
        <v>28</v>
      </c>
      <c r="H71" s="20">
        <v>244</v>
      </c>
      <c r="I71" s="14">
        <f>9714.97047-155.233-242.165-198.088-46-387.366-700-245.128-1449.189</f>
        <v>6291.8014699999994</v>
      </c>
      <c r="J71" s="14">
        <v>9718.5932599999996</v>
      </c>
      <c r="K71" s="14">
        <v>9686.3947000000007</v>
      </c>
      <c r="L71" s="14">
        <f t="shared" si="2"/>
        <v>25696.789430000001</v>
      </c>
      <c r="M71" s="67"/>
    </row>
    <row r="72" spans="2:13" x14ac:dyDescent="0.25">
      <c r="B72" s="133"/>
      <c r="C72" s="132"/>
      <c r="D72" s="130"/>
      <c r="E72" s="137"/>
      <c r="F72" s="138"/>
      <c r="G72" s="69" t="s">
        <v>28</v>
      </c>
      <c r="H72" s="20">
        <v>612</v>
      </c>
      <c r="I72" s="14">
        <f>4613.176-1765.12-721.853</f>
        <v>2126.2030000000004</v>
      </c>
      <c r="J72" s="14">
        <v>4613.1760000000004</v>
      </c>
      <c r="K72" s="14">
        <v>4613.1760000000004</v>
      </c>
      <c r="L72" s="14">
        <f t="shared" si="2"/>
        <v>11352.555</v>
      </c>
      <c r="M72" s="67"/>
    </row>
    <row r="73" spans="2:13" x14ac:dyDescent="0.25">
      <c r="B73" s="133"/>
      <c r="C73" s="132"/>
      <c r="D73" s="130"/>
      <c r="E73" s="137"/>
      <c r="F73" s="138"/>
      <c r="G73" s="69" t="s">
        <v>162</v>
      </c>
      <c r="H73" s="20">
        <v>244</v>
      </c>
      <c r="I73" s="14">
        <v>196.12555</v>
      </c>
      <c r="J73" s="14"/>
      <c r="K73" s="14"/>
      <c r="L73" s="14">
        <f t="shared" si="2"/>
        <v>196.12555</v>
      </c>
      <c r="M73" s="67"/>
    </row>
    <row r="74" spans="2:13" ht="15.75" customHeight="1" x14ac:dyDescent="0.25">
      <c r="B74" s="133"/>
      <c r="C74" s="132"/>
      <c r="D74" s="130"/>
      <c r="E74" s="137"/>
      <c r="F74" s="138"/>
      <c r="G74" s="69" t="s">
        <v>163</v>
      </c>
      <c r="H74" s="20">
        <v>244</v>
      </c>
      <c r="I74" s="14">
        <v>42.97045</v>
      </c>
      <c r="J74" s="14"/>
      <c r="K74" s="14"/>
      <c r="L74" s="14">
        <f t="shared" si="2"/>
        <v>42.97045</v>
      </c>
      <c r="M74" s="67"/>
    </row>
    <row r="75" spans="2:13" x14ac:dyDescent="0.25">
      <c r="B75" s="133"/>
      <c r="C75" s="132"/>
      <c r="D75" s="130"/>
      <c r="E75" s="137"/>
      <c r="F75" s="138"/>
      <c r="G75" s="69" t="s">
        <v>29</v>
      </c>
      <c r="H75" s="20">
        <v>244</v>
      </c>
      <c r="I75" s="14">
        <f>1120.417+943.515</f>
        <v>2063.9319999999998</v>
      </c>
      <c r="J75" s="14">
        <v>1121.624</v>
      </c>
      <c r="K75" s="14">
        <v>1155.835</v>
      </c>
      <c r="L75" s="14">
        <f t="shared" si="2"/>
        <v>4341.3909999999996</v>
      </c>
      <c r="M75" s="67"/>
    </row>
    <row r="76" spans="2:13" hidden="1" x14ac:dyDescent="0.25">
      <c r="B76" s="133"/>
      <c r="C76" s="132"/>
      <c r="D76" s="130"/>
      <c r="E76" s="137"/>
      <c r="F76" s="138"/>
      <c r="G76" s="139" t="s">
        <v>47</v>
      </c>
      <c r="H76" s="20">
        <v>111</v>
      </c>
      <c r="I76" s="14"/>
      <c r="J76" s="14"/>
      <c r="K76" s="14"/>
      <c r="L76" s="14">
        <f t="shared" si="2"/>
        <v>0</v>
      </c>
      <c r="M76" s="130" t="s">
        <v>48</v>
      </c>
    </row>
    <row r="77" spans="2:13" ht="15.75" hidden="1" customHeight="1" x14ac:dyDescent="0.25">
      <c r="B77" s="133"/>
      <c r="C77" s="132"/>
      <c r="D77" s="130"/>
      <c r="E77" s="137"/>
      <c r="F77" s="138"/>
      <c r="G77" s="139"/>
      <c r="H77" s="20">
        <v>119</v>
      </c>
      <c r="I77" s="14"/>
      <c r="J77" s="14"/>
      <c r="K77" s="14"/>
      <c r="L77" s="14">
        <f t="shared" si="2"/>
        <v>0</v>
      </c>
      <c r="M77" s="130"/>
    </row>
    <row r="78" spans="2:13" hidden="1" x14ac:dyDescent="0.25">
      <c r="B78" s="133"/>
      <c r="C78" s="132"/>
      <c r="D78" s="130"/>
      <c r="E78" s="137"/>
      <c r="F78" s="138"/>
      <c r="G78" s="139"/>
      <c r="H78" s="20">
        <v>112</v>
      </c>
      <c r="I78" s="14"/>
      <c r="J78" s="14"/>
      <c r="K78" s="14"/>
      <c r="L78" s="14">
        <f t="shared" si="2"/>
        <v>0</v>
      </c>
      <c r="M78" s="130"/>
    </row>
    <row r="79" spans="2:13" x14ac:dyDescent="0.25">
      <c r="B79" s="133"/>
      <c r="C79" s="132"/>
      <c r="D79" s="130"/>
      <c r="E79" s="137"/>
      <c r="F79" s="138"/>
      <c r="G79" s="139"/>
      <c r="H79" s="20">
        <v>244</v>
      </c>
      <c r="I79" s="14">
        <f>2203.23755-64.98692</f>
        <v>2138.25063</v>
      </c>
      <c r="J79" s="14"/>
      <c r="K79" s="14"/>
      <c r="L79" s="14">
        <f t="shared" si="2"/>
        <v>2138.25063</v>
      </c>
      <c r="M79" s="130"/>
    </row>
    <row r="80" spans="2:13" x14ac:dyDescent="0.25">
      <c r="B80" s="133"/>
      <c r="C80" s="132"/>
      <c r="D80" s="130"/>
      <c r="E80" s="137"/>
      <c r="F80" s="138"/>
      <c r="G80" s="139"/>
      <c r="H80" s="20">
        <v>340</v>
      </c>
      <c r="I80" s="14">
        <v>85</v>
      </c>
      <c r="J80" s="14"/>
      <c r="K80" s="14"/>
      <c r="L80" s="14">
        <f t="shared" si="2"/>
        <v>85</v>
      </c>
      <c r="M80" s="130"/>
    </row>
    <row r="81" spans="2:15" x14ac:dyDescent="0.25">
      <c r="B81" s="133"/>
      <c r="C81" s="132"/>
      <c r="D81" s="130"/>
      <c r="E81" s="137"/>
      <c r="F81" s="138"/>
      <c r="G81" s="139"/>
      <c r="H81" s="20">
        <v>112</v>
      </c>
      <c r="I81" s="14">
        <v>64.986919999999998</v>
      </c>
      <c r="J81" s="14"/>
      <c r="K81" s="14"/>
      <c r="L81" s="14">
        <f t="shared" si="2"/>
        <v>64.986919999999998</v>
      </c>
      <c r="M81" s="130"/>
    </row>
    <row r="82" spans="2:15" ht="33.75" customHeight="1" x14ac:dyDescent="0.25">
      <c r="B82" s="133" t="s">
        <v>49</v>
      </c>
      <c r="C82" s="132" t="s">
        <v>50</v>
      </c>
      <c r="D82" s="130" t="s">
        <v>95</v>
      </c>
      <c r="E82" s="134">
        <v>247</v>
      </c>
      <c r="F82" s="150" t="s">
        <v>41</v>
      </c>
      <c r="G82" s="149" t="s">
        <v>27</v>
      </c>
      <c r="H82" s="74">
        <v>243</v>
      </c>
      <c r="I82" s="14">
        <v>71894.547999999995</v>
      </c>
      <c r="J82" s="14">
        <v>44542.446000000004</v>
      </c>
      <c r="K82" s="14">
        <v>0</v>
      </c>
      <c r="L82" s="14">
        <f t="shared" si="2"/>
        <v>116436.99400000001</v>
      </c>
      <c r="M82" s="67"/>
    </row>
    <row r="83" spans="2:15" x14ac:dyDescent="0.25">
      <c r="B83" s="133"/>
      <c r="C83" s="132"/>
      <c r="D83" s="130"/>
      <c r="E83" s="134"/>
      <c r="F83" s="150"/>
      <c r="G83" s="149"/>
      <c r="H83" s="74">
        <v>244</v>
      </c>
      <c r="I83" s="14"/>
      <c r="J83" s="14"/>
      <c r="K83" s="14"/>
      <c r="L83" s="14">
        <f t="shared" si="2"/>
        <v>0</v>
      </c>
      <c r="M83" s="67"/>
    </row>
    <row r="84" spans="2:15" ht="31.5" customHeight="1" x14ac:dyDescent="0.25">
      <c r="B84" s="64" t="s">
        <v>51</v>
      </c>
      <c r="C84" s="65" t="s">
        <v>125</v>
      </c>
      <c r="D84" s="67" t="s">
        <v>14</v>
      </c>
      <c r="E84" s="1">
        <v>241</v>
      </c>
      <c r="F84" s="1" t="s">
        <v>126</v>
      </c>
      <c r="G84" s="3" t="s">
        <v>127</v>
      </c>
      <c r="H84" s="1">
        <v>811</v>
      </c>
      <c r="I84" s="14">
        <v>27158.431</v>
      </c>
      <c r="J84" s="14">
        <v>14500</v>
      </c>
      <c r="K84" s="14">
        <v>14500</v>
      </c>
      <c r="L84" s="14">
        <f t="shared" si="2"/>
        <v>56158.430999999997</v>
      </c>
      <c r="M84" s="70"/>
    </row>
    <row r="85" spans="2:15" x14ac:dyDescent="0.25">
      <c r="B85" s="133" t="s">
        <v>52</v>
      </c>
      <c r="C85" s="132" t="s">
        <v>53</v>
      </c>
      <c r="D85" s="130" t="s">
        <v>96</v>
      </c>
      <c r="E85" s="137">
        <v>243</v>
      </c>
      <c r="F85" s="137" t="s">
        <v>54</v>
      </c>
      <c r="G85" s="139" t="s">
        <v>97</v>
      </c>
      <c r="H85" s="68">
        <v>111</v>
      </c>
      <c r="I85" s="14">
        <v>1076.1189999999999</v>
      </c>
      <c r="J85" s="14">
        <v>1076.1189999999999</v>
      </c>
      <c r="K85" s="14">
        <v>1076.1189999999999</v>
      </c>
      <c r="L85" s="14">
        <f t="shared" si="2"/>
        <v>3228.357</v>
      </c>
      <c r="M85" s="130" t="s">
        <v>55</v>
      </c>
    </row>
    <row r="86" spans="2:15" ht="19.5" customHeight="1" x14ac:dyDescent="0.25">
      <c r="B86" s="133"/>
      <c r="C86" s="132"/>
      <c r="D86" s="130"/>
      <c r="E86" s="137"/>
      <c r="F86" s="137"/>
      <c r="G86" s="148"/>
      <c r="H86" s="68">
        <v>119</v>
      </c>
      <c r="I86" s="14">
        <v>324.988</v>
      </c>
      <c r="J86" s="14">
        <v>324.988</v>
      </c>
      <c r="K86" s="14">
        <v>324.988</v>
      </c>
      <c r="L86" s="14">
        <f t="shared" si="2"/>
        <v>974.96399999999994</v>
      </c>
      <c r="M86" s="130"/>
    </row>
    <row r="87" spans="2:15" x14ac:dyDescent="0.25">
      <c r="B87" s="133"/>
      <c r="C87" s="132"/>
      <c r="D87" s="130"/>
      <c r="E87" s="137"/>
      <c r="F87" s="137"/>
      <c r="G87" s="148"/>
      <c r="H87" s="68">
        <v>321</v>
      </c>
      <c r="I87" s="14"/>
      <c r="J87" s="14"/>
      <c r="K87" s="14"/>
      <c r="L87" s="14">
        <f t="shared" si="2"/>
        <v>0</v>
      </c>
      <c r="M87" s="130"/>
    </row>
    <row r="88" spans="2:15" x14ac:dyDescent="0.25">
      <c r="B88" s="133"/>
      <c r="C88" s="132"/>
      <c r="D88" s="130"/>
      <c r="E88" s="137"/>
      <c r="F88" s="137"/>
      <c r="G88" s="148"/>
      <c r="H88" s="68">
        <v>244</v>
      </c>
      <c r="I88" s="14">
        <v>3313.3110000000001</v>
      </c>
      <c r="J88" s="14">
        <v>3313.3110000000001</v>
      </c>
      <c r="K88" s="14">
        <v>3313.3110000000001</v>
      </c>
      <c r="L88" s="14">
        <f t="shared" si="2"/>
        <v>9939.9330000000009</v>
      </c>
      <c r="M88" s="130"/>
    </row>
    <row r="89" spans="2:15" x14ac:dyDescent="0.25">
      <c r="B89" s="133"/>
      <c r="C89" s="132"/>
      <c r="D89" s="130"/>
      <c r="E89" s="137"/>
      <c r="F89" s="137"/>
      <c r="G89" s="148"/>
      <c r="H89" s="68">
        <v>612</v>
      </c>
      <c r="I89" s="14">
        <v>3951.1819999999998</v>
      </c>
      <c r="J89" s="14">
        <v>3951.1819999999998</v>
      </c>
      <c r="K89" s="14">
        <v>3951.1819999999998</v>
      </c>
      <c r="L89" s="14">
        <f t="shared" si="2"/>
        <v>11853.545999999998</v>
      </c>
      <c r="M89" s="130"/>
    </row>
    <row r="90" spans="2:15" x14ac:dyDescent="0.25">
      <c r="B90" s="133" t="s">
        <v>56</v>
      </c>
      <c r="C90" s="132" t="s">
        <v>116</v>
      </c>
      <c r="D90" s="130" t="s">
        <v>96</v>
      </c>
      <c r="E90" s="137">
        <v>243</v>
      </c>
      <c r="F90" s="137" t="s">
        <v>54</v>
      </c>
      <c r="G90" s="139" t="s">
        <v>111</v>
      </c>
      <c r="H90" s="68">
        <v>244</v>
      </c>
      <c r="I90" s="14">
        <v>3799.34213</v>
      </c>
      <c r="J90" s="14">
        <v>12456.84073</v>
      </c>
      <c r="K90" s="14">
        <v>11471.0399</v>
      </c>
      <c r="L90" s="14">
        <f t="shared" si="2"/>
        <v>27727.222760000001</v>
      </c>
      <c r="M90" s="130" t="s">
        <v>113</v>
      </c>
    </row>
    <row r="91" spans="2:15" x14ac:dyDescent="0.25">
      <c r="B91" s="133"/>
      <c r="C91" s="132"/>
      <c r="D91" s="130"/>
      <c r="E91" s="147"/>
      <c r="F91" s="137"/>
      <c r="G91" s="139"/>
      <c r="H91" s="68">
        <v>612</v>
      </c>
      <c r="I91" s="14">
        <v>6151.4378100000004</v>
      </c>
      <c r="J91" s="14"/>
      <c r="K91" s="14"/>
      <c r="L91" s="14">
        <f t="shared" si="2"/>
        <v>6151.4378100000004</v>
      </c>
      <c r="M91" s="130"/>
    </row>
    <row r="92" spans="2:15" ht="15.75" customHeight="1" x14ac:dyDescent="0.25">
      <c r="B92" s="133"/>
      <c r="C92" s="132" t="s">
        <v>117</v>
      </c>
      <c r="D92" s="130"/>
      <c r="E92" s="137">
        <v>243</v>
      </c>
      <c r="F92" s="137" t="s">
        <v>54</v>
      </c>
      <c r="G92" s="139" t="s">
        <v>111</v>
      </c>
      <c r="H92" s="68">
        <v>244</v>
      </c>
      <c r="I92" s="14">
        <v>1628.2895100000001</v>
      </c>
      <c r="J92" s="14">
        <v>6135.4592700000003</v>
      </c>
      <c r="K92" s="14">
        <v>6452.4601000000002</v>
      </c>
      <c r="L92" s="14">
        <f t="shared" si="2"/>
        <v>14216.20888</v>
      </c>
      <c r="M92" s="130"/>
    </row>
    <row r="93" spans="2:15" x14ac:dyDescent="0.25">
      <c r="B93" s="133"/>
      <c r="C93" s="132"/>
      <c r="D93" s="130"/>
      <c r="E93" s="137"/>
      <c r="F93" s="137"/>
      <c r="G93" s="139"/>
      <c r="H93" s="68">
        <v>612</v>
      </c>
      <c r="I93" s="14">
        <v>2636.3305500000001</v>
      </c>
      <c r="J93" s="14"/>
      <c r="K93" s="14"/>
      <c r="L93" s="14">
        <f t="shared" si="2"/>
        <v>2636.3305500000001</v>
      </c>
      <c r="M93" s="130"/>
      <c r="O93" s="58"/>
    </row>
    <row r="94" spans="2:15" ht="15.75" customHeight="1" x14ac:dyDescent="0.25">
      <c r="B94" s="133"/>
      <c r="C94" s="132" t="s">
        <v>118</v>
      </c>
      <c r="D94" s="130"/>
      <c r="E94" s="137">
        <v>243</v>
      </c>
      <c r="F94" s="137" t="s">
        <v>54</v>
      </c>
      <c r="G94" s="139" t="s">
        <v>111</v>
      </c>
      <c r="H94" s="68">
        <v>244</v>
      </c>
      <c r="I94" s="14">
        <v>31.5397</v>
      </c>
      <c r="J94" s="14">
        <v>55.944740000000003</v>
      </c>
      <c r="K94" s="14">
        <v>53.932299999999998</v>
      </c>
      <c r="L94" s="14">
        <f t="shared" si="2"/>
        <v>141.41674</v>
      </c>
      <c r="M94" s="130"/>
    </row>
    <row r="95" spans="2:15" ht="21.75" customHeight="1" x14ac:dyDescent="0.25">
      <c r="B95" s="133"/>
      <c r="C95" s="132"/>
      <c r="D95" s="130"/>
      <c r="E95" s="137"/>
      <c r="F95" s="137"/>
      <c r="G95" s="139"/>
      <c r="H95" s="68">
        <v>612</v>
      </c>
      <c r="I95" s="14">
        <v>29.234829999999999</v>
      </c>
      <c r="J95" s="14"/>
      <c r="K95" s="14"/>
      <c r="L95" s="14">
        <f t="shared" si="2"/>
        <v>29.234829999999999</v>
      </c>
      <c r="M95" s="130"/>
    </row>
    <row r="96" spans="2:15" ht="30" customHeight="1" x14ac:dyDescent="0.25">
      <c r="B96" s="133" t="s">
        <v>57</v>
      </c>
      <c r="C96" s="132" t="s">
        <v>122</v>
      </c>
      <c r="D96" s="130" t="s">
        <v>96</v>
      </c>
      <c r="E96" s="137">
        <v>243</v>
      </c>
      <c r="F96" s="137" t="s">
        <v>41</v>
      </c>
      <c r="G96" s="131" t="s">
        <v>92</v>
      </c>
      <c r="H96" s="68">
        <v>244</v>
      </c>
      <c r="I96" s="14">
        <f>1251-391.22974-45.73316</f>
        <v>814.03710000000001</v>
      </c>
      <c r="J96" s="14">
        <v>1251</v>
      </c>
      <c r="K96" s="14">
        <v>1251</v>
      </c>
      <c r="L96" s="14">
        <f t="shared" si="2"/>
        <v>3316.0371</v>
      </c>
      <c r="M96" s="130" t="s">
        <v>124</v>
      </c>
    </row>
    <row r="97" spans="2:15" ht="27.75" customHeight="1" x14ac:dyDescent="0.25">
      <c r="B97" s="133"/>
      <c r="C97" s="132"/>
      <c r="D97" s="130"/>
      <c r="E97" s="137"/>
      <c r="F97" s="137"/>
      <c r="G97" s="131"/>
      <c r="H97" s="68">
        <v>612</v>
      </c>
      <c r="I97" s="14">
        <f>391.22974+45.73316</f>
        <v>436.96289999999999</v>
      </c>
      <c r="J97" s="14"/>
      <c r="K97" s="14"/>
      <c r="L97" s="14">
        <f t="shared" si="2"/>
        <v>436.96289999999999</v>
      </c>
      <c r="M97" s="130"/>
    </row>
    <row r="98" spans="2:15" ht="30.75" customHeight="1" x14ac:dyDescent="0.25">
      <c r="B98" s="133" t="s">
        <v>58</v>
      </c>
      <c r="C98" s="132" t="s">
        <v>123</v>
      </c>
      <c r="D98" s="130" t="s">
        <v>96</v>
      </c>
      <c r="E98" s="137">
        <v>243</v>
      </c>
      <c r="F98" s="137" t="s">
        <v>41</v>
      </c>
      <c r="G98" s="131" t="s">
        <v>93</v>
      </c>
      <c r="H98" s="68">
        <v>244</v>
      </c>
      <c r="I98" s="14">
        <f>2432.5-759.44596-88.77614</f>
        <v>1584.2779</v>
      </c>
      <c r="J98" s="14">
        <v>2432.5</v>
      </c>
      <c r="K98" s="14">
        <v>2432.5</v>
      </c>
      <c r="L98" s="14">
        <f t="shared" si="2"/>
        <v>6449.2779</v>
      </c>
      <c r="M98" s="130"/>
    </row>
    <row r="99" spans="2:15" ht="33" customHeight="1" x14ac:dyDescent="0.25">
      <c r="B99" s="133"/>
      <c r="C99" s="132"/>
      <c r="D99" s="130"/>
      <c r="E99" s="137"/>
      <c r="F99" s="137"/>
      <c r="G99" s="131"/>
      <c r="H99" s="68">
        <v>611</v>
      </c>
      <c r="I99" s="14">
        <f>759.44596+88.77614</f>
        <v>848.22209999999995</v>
      </c>
      <c r="J99" s="14"/>
      <c r="K99" s="14"/>
      <c r="L99" s="14">
        <f t="shared" si="2"/>
        <v>848.22209999999995</v>
      </c>
      <c r="M99" s="67"/>
    </row>
    <row r="100" spans="2:15" ht="15.75" hidden="1" customHeight="1" x14ac:dyDescent="0.25">
      <c r="B100" s="133" t="s">
        <v>104</v>
      </c>
      <c r="C100" s="65" t="s">
        <v>135</v>
      </c>
      <c r="D100" s="67" t="s">
        <v>96</v>
      </c>
      <c r="E100" s="1">
        <v>243</v>
      </c>
      <c r="F100" s="1" t="s">
        <v>41</v>
      </c>
      <c r="G100" s="3" t="s">
        <v>136</v>
      </c>
      <c r="H100" s="1">
        <v>244</v>
      </c>
      <c r="I100" s="14"/>
      <c r="J100" s="14"/>
      <c r="K100" s="14"/>
      <c r="L100" s="14">
        <f t="shared" si="2"/>
        <v>0</v>
      </c>
      <c r="M100" s="75"/>
    </row>
    <row r="101" spans="2:15" ht="78.75" hidden="1" x14ac:dyDescent="0.25">
      <c r="B101" s="133"/>
      <c r="C101" s="65" t="s">
        <v>166</v>
      </c>
      <c r="D101" s="67" t="s">
        <v>96</v>
      </c>
      <c r="E101" s="1">
        <v>243</v>
      </c>
      <c r="F101" s="1" t="s">
        <v>41</v>
      </c>
      <c r="G101" s="3" t="s">
        <v>137</v>
      </c>
      <c r="H101" s="1">
        <v>244</v>
      </c>
      <c r="I101" s="14"/>
      <c r="J101" s="14"/>
      <c r="K101" s="14"/>
      <c r="L101" s="14">
        <f t="shared" si="2"/>
        <v>0</v>
      </c>
      <c r="M101" s="75"/>
    </row>
    <row r="102" spans="2:15" ht="110.25" hidden="1" x14ac:dyDescent="0.25">
      <c r="B102" s="64" t="s">
        <v>105</v>
      </c>
      <c r="C102" s="65" t="s">
        <v>107</v>
      </c>
      <c r="D102" s="67" t="s">
        <v>96</v>
      </c>
      <c r="E102" s="1">
        <v>243</v>
      </c>
      <c r="F102" s="1" t="s">
        <v>41</v>
      </c>
      <c r="G102" s="3" t="s">
        <v>106</v>
      </c>
      <c r="H102" s="1">
        <v>244</v>
      </c>
      <c r="I102" s="14"/>
      <c r="J102" s="14"/>
      <c r="K102" s="14"/>
      <c r="L102" s="14">
        <f t="shared" ref="L102" si="3">SUM(I102:K102)</f>
        <v>0</v>
      </c>
      <c r="M102" s="75"/>
    </row>
    <row r="103" spans="2:15" x14ac:dyDescent="0.25">
      <c r="B103" s="133" t="s">
        <v>108</v>
      </c>
      <c r="C103" s="132" t="s">
        <v>148</v>
      </c>
      <c r="D103" s="130" t="s">
        <v>96</v>
      </c>
      <c r="E103" s="134">
        <v>243</v>
      </c>
      <c r="F103" s="134" t="s">
        <v>54</v>
      </c>
      <c r="G103" s="145" t="s">
        <v>150</v>
      </c>
      <c r="H103" s="1">
        <v>244</v>
      </c>
      <c r="I103" s="14">
        <v>1103.16499</v>
      </c>
      <c r="J103" s="14">
        <v>3086.4409999999998</v>
      </c>
      <c r="K103" s="14">
        <v>3086.4409999999998</v>
      </c>
      <c r="L103" s="14">
        <f t="shared" si="2"/>
        <v>7276.0469899999998</v>
      </c>
      <c r="M103" s="130" t="s">
        <v>120</v>
      </c>
    </row>
    <row r="104" spans="2:15" x14ac:dyDescent="0.25">
      <c r="B104" s="133"/>
      <c r="C104" s="132"/>
      <c r="D104" s="130"/>
      <c r="E104" s="134"/>
      <c r="F104" s="134"/>
      <c r="G104" s="145"/>
      <c r="H104" s="1">
        <v>321</v>
      </c>
      <c r="I104" s="14">
        <v>607.18805999999995</v>
      </c>
      <c r="J104" s="14">
        <v>1083.442</v>
      </c>
      <c r="K104" s="14">
        <v>1083.442</v>
      </c>
      <c r="L104" s="14">
        <f t="shared" ref="L104:L109" si="4">SUM(I104:K104)</f>
        <v>2774.07206</v>
      </c>
      <c r="M104" s="130"/>
    </row>
    <row r="105" spans="2:15" x14ac:dyDescent="0.25">
      <c r="B105" s="133"/>
      <c r="C105" s="132"/>
      <c r="D105" s="130"/>
      <c r="E105" s="134"/>
      <c r="F105" s="134"/>
      <c r="G105" s="145"/>
      <c r="H105" s="1">
        <v>612</v>
      </c>
      <c r="I105" s="14">
        <v>5273.8469500000001</v>
      </c>
      <c r="J105" s="14">
        <v>6802.317</v>
      </c>
      <c r="K105" s="14">
        <v>6802.317</v>
      </c>
      <c r="L105" s="14">
        <f t="shared" si="4"/>
        <v>18878.480950000001</v>
      </c>
      <c r="M105" s="130"/>
    </row>
    <row r="106" spans="2:15" x14ac:dyDescent="0.25">
      <c r="B106" s="133"/>
      <c r="C106" s="132" t="s">
        <v>149</v>
      </c>
      <c r="D106" s="130"/>
      <c r="E106" s="134"/>
      <c r="F106" s="134"/>
      <c r="G106" s="145" t="s">
        <v>151</v>
      </c>
      <c r="H106" s="1">
        <v>244</v>
      </c>
      <c r="I106" s="14">
        <v>9.2880000000000003</v>
      </c>
      <c r="J106" s="14">
        <v>9.2880000000000003</v>
      </c>
      <c r="K106" s="14">
        <v>9.2880000000000003</v>
      </c>
      <c r="L106" s="14">
        <f t="shared" si="4"/>
        <v>27.864000000000001</v>
      </c>
      <c r="M106" s="130"/>
    </row>
    <row r="107" spans="2:15" x14ac:dyDescent="0.25">
      <c r="B107" s="133"/>
      <c r="C107" s="132"/>
      <c r="D107" s="130"/>
      <c r="E107" s="134"/>
      <c r="F107" s="134"/>
      <c r="G107" s="145"/>
      <c r="H107" s="1">
        <v>321</v>
      </c>
      <c r="I107" s="14">
        <v>3.2610000000000001</v>
      </c>
      <c r="J107" s="14">
        <v>3.2610000000000001</v>
      </c>
      <c r="K107" s="14">
        <v>3.2610000000000001</v>
      </c>
      <c r="L107" s="14">
        <f t="shared" si="4"/>
        <v>9.7830000000000013</v>
      </c>
      <c r="M107" s="130"/>
    </row>
    <row r="108" spans="2:15" x14ac:dyDescent="0.25">
      <c r="B108" s="133"/>
      <c r="C108" s="132"/>
      <c r="D108" s="130"/>
      <c r="E108" s="134"/>
      <c r="F108" s="134"/>
      <c r="G108" s="145"/>
      <c r="H108" s="1">
        <v>612</v>
      </c>
      <c r="I108" s="14">
        <v>20.469000000000001</v>
      </c>
      <c r="J108" s="14">
        <v>20.469000000000001</v>
      </c>
      <c r="K108" s="14">
        <v>20.469000000000001</v>
      </c>
      <c r="L108" s="14">
        <f t="shared" si="4"/>
        <v>61.407000000000004</v>
      </c>
      <c r="M108" s="130"/>
    </row>
    <row r="109" spans="2:15" ht="126" hidden="1" x14ac:dyDescent="0.25">
      <c r="B109" s="64" t="s">
        <v>109</v>
      </c>
      <c r="C109" s="65" t="s">
        <v>119</v>
      </c>
      <c r="D109" s="67" t="s">
        <v>96</v>
      </c>
      <c r="E109" s="1">
        <v>243</v>
      </c>
      <c r="F109" s="1" t="s">
        <v>41</v>
      </c>
      <c r="G109" s="3" t="s">
        <v>110</v>
      </c>
      <c r="H109" s="1">
        <v>244</v>
      </c>
      <c r="I109" s="14"/>
      <c r="J109" s="14"/>
      <c r="K109" s="14"/>
      <c r="L109" s="14">
        <f t="shared" si="4"/>
        <v>0</v>
      </c>
      <c r="M109" s="67" t="s">
        <v>120</v>
      </c>
    </row>
    <row r="110" spans="2:15" ht="15.75" customHeight="1" x14ac:dyDescent="0.25">
      <c r="B110" s="135" t="s">
        <v>59</v>
      </c>
      <c r="C110" s="135"/>
      <c r="D110" s="43"/>
      <c r="E110" s="43"/>
      <c r="F110" s="43"/>
      <c r="G110" s="44"/>
      <c r="H110" s="43"/>
      <c r="I110" s="60">
        <f>SUM(I38:I109)</f>
        <v>964301.32790999999</v>
      </c>
      <c r="J110" s="45">
        <f>SUM(J38:J109)</f>
        <v>845237.00400000007</v>
      </c>
      <c r="K110" s="45">
        <f>SUM(K38:K109)</f>
        <v>800056.15800000005</v>
      </c>
      <c r="L110" s="45">
        <f t="shared" ref="L110" si="5">SUM(L38:L109)</f>
        <v>2609594.4899099995</v>
      </c>
      <c r="M110" s="46"/>
      <c r="O110" s="5"/>
    </row>
    <row r="111" spans="2:15" x14ac:dyDescent="0.25">
      <c r="B111" s="76" t="s">
        <v>60</v>
      </c>
      <c r="C111" s="76"/>
      <c r="D111" s="76"/>
      <c r="E111" s="76"/>
      <c r="F111" s="76"/>
      <c r="G111" s="77"/>
      <c r="H111" s="76"/>
      <c r="I111" s="78"/>
      <c r="J111" s="78"/>
      <c r="K111" s="78"/>
      <c r="L111" s="78"/>
      <c r="M111" s="76"/>
      <c r="O111" s="5"/>
    </row>
    <row r="112" spans="2:15" x14ac:dyDescent="0.25">
      <c r="B112" s="131" t="s">
        <v>61</v>
      </c>
      <c r="C112" s="130" t="s">
        <v>26</v>
      </c>
      <c r="D112" s="130" t="s">
        <v>96</v>
      </c>
      <c r="E112" s="133" t="s">
        <v>12</v>
      </c>
      <c r="F112" s="133" t="s">
        <v>90</v>
      </c>
      <c r="G112" s="133" t="s">
        <v>27</v>
      </c>
      <c r="H112" s="67">
        <v>614</v>
      </c>
      <c r="I112" s="14">
        <v>194333.99100000001</v>
      </c>
      <c r="J112" s="14">
        <v>193406.133</v>
      </c>
      <c r="K112" s="14">
        <v>189790.70499999999</v>
      </c>
      <c r="L112" s="14">
        <f t="shared" ref="L112:L122" si="6">SUM(I112:K112)</f>
        <v>577530.82900000003</v>
      </c>
      <c r="M112" s="142" t="s">
        <v>62</v>
      </c>
    </row>
    <row r="113" spans="2:15" s="21" customFormat="1" x14ac:dyDescent="0.25">
      <c r="B113" s="131"/>
      <c r="C113" s="130"/>
      <c r="D113" s="130"/>
      <c r="E113" s="133"/>
      <c r="F113" s="133"/>
      <c r="G113" s="133"/>
      <c r="H113" s="67">
        <v>612</v>
      </c>
      <c r="I113" s="14">
        <f>4844.341-1109.5</f>
        <v>3734.8410000000003</v>
      </c>
      <c r="J113" s="14">
        <v>3500</v>
      </c>
      <c r="K113" s="14">
        <v>3500</v>
      </c>
      <c r="L113" s="14">
        <f t="shared" si="6"/>
        <v>10734.841</v>
      </c>
      <c r="M113" s="142"/>
    </row>
    <row r="114" spans="2:15" s="22" customFormat="1" ht="15.75" customHeight="1" x14ac:dyDescent="0.25">
      <c r="B114" s="131"/>
      <c r="C114" s="130"/>
      <c r="D114" s="130"/>
      <c r="E114" s="133"/>
      <c r="F114" s="133"/>
      <c r="G114" s="133"/>
      <c r="H114" s="67">
        <v>614</v>
      </c>
      <c r="I114" s="14"/>
      <c r="J114" s="14"/>
      <c r="K114" s="14"/>
      <c r="L114" s="14">
        <f t="shared" si="6"/>
        <v>0</v>
      </c>
      <c r="M114" s="142"/>
    </row>
    <row r="115" spans="2:15" s="22" customFormat="1" x14ac:dyDescent="0.25">
      <c r="B115" s="131"/>
      <c r="C115" s="130"/>
      <c r="D115" s="130"/>
      <c r="E115" s="133"/>
      <c r="F115" s="133"/>
      <c r="G115" s="64" t="s">
        <v>71</v>
      </c>
      <c r="H115" s="67">
        <v>614</v>
      </c>
      <c r="I115" s="14">
        <v>575</v>
      </c>
      <c r="J115" s="14">
        <v>575</v>
      </c>
      <c r="K115" s="14">
        <v>575</v>
      </c>
      <c r="L115" s="14">
        <f t="shared" si="6"/>
        <v>1725</v>
      </c>
      <c r="M115" s="142"/>
    </row>
    <row r="116" spans="2:15" s="22" customFormat="1" x14ac:dyDescent="0.25">
      <c r="B116" s="131"/>
      <c r="C116" s="130" t="s">
        <v>167</v>
      </c>
      <c r="D116" s="130"/>
      <c r="E116" s="133"/>
      <c r="F116" s="133"/>
      <c r="G116" s="133" t="s">
        <v>115</v>
      </c>
      <c r="H116" s="67">
        <v>614</v>
      </c>
      <c r="I116" s="14">
        <v>19358.258999999998</v>
      </c>
      <c r="J116" s="14">
        <v>22067.688999999998</v>
      </c>
      <c r="K116" s="14">
        <v>25547.119999999999</v>
      </c>
      <c r="L116" s="14">
        <f t="shared" si="6"/>
        <v>66973.067999999999</v>
      </c>
      <c r="M116" s="142"/>
    </row>
    <row r="117" spans="2:15" s="24" customFormat="1" x14ac:dyDescent="0.25">
      <c r="B117" s="131"/>
      <c r="C117" s="130"/>
      <c r="D117" s="130"/>
      <c r="E117" s="133"/>
      <c r="F117" s="133"/>
      <c r="G117" s="133"/>
      <c r="H117" s="67">
        <v>615</v>
      </c>
      <c r="I117" s="14">
        <v>236.74275</v>
      </c>
      <c r="J117" s="14">
        <v>269.87774999999999</v>
      </c>
      <c r="K117" s="14">
        <v>312.42975000000001</v>
      </c>
      <c r="L117" s="14">
        <f t="shared" si="6"/>
        <v>819.05025000000001</v>
      </c>
      <c r="M117" s="142"/>
    </row>
    <row r="118" spans="2:15" ht="15.75" customHeight="1" x14ac:dyDescent="0.25">
      <c r="B118" s="131"/>
      <c r="C118" s="130"/>
      <c r="D118" s="130"/>
      <c r="E118" s="133"/>
      <c r="F118" s="133"/>
      <c r="G118" s="133"/>
      <c r="H118" s="67">
        <v>625</v>
      </c>
      <c r="I118" s="14">
        <v>236.74275</v>
      </c>
      <c r="J118" s="14">
        <v>269.87774999999999</v>
      </c>
      <c r="K118" s="14">
        <v>312.42975000000001</v>
      </c>
      <c r="L118" s="14">
        <f t="shared" si="6"/>
        <v>819.05025000000001</v>
      </c>
      <c r="M118" s="142"/>
    </row>
    <row r="119" spans="2:15" ht="15.75" customHeight="1" x14ac:dyDescent="0.25">
      <c r="B119" s="131"/>
      <c r="C119" s="130"/>
      <c r="D119" s="130"/>
      <c r="E119" s="133"/>
      <c r="F119" s="133"/>
      <c r="G119" s="133"/>
      <c r="H119" s="67">
        <v>635</v>
      </c>
      <c r="I119" s="14">
        <v>236.74275</v>
      </c>
      <c r="J119" s="14">
        <v>269.87774999999999</v>
      </c>
      <c r="K119" s="14">
        <v>312.42975000000001</v>
      </c>
      <c r="L119" s="14">
        <f t="shared" si="6"/>
        <v>819.05025000000001</v>
      </c>
      <c r="M119" s="142"/>
      <c r="O119" s="24"/>
    </row>
    <row r="120" spans="2:15" x14ac:dyDescent="0.25">
      <c r="B120" s="131"/>
      <c r="C120" s="130"/>
      <c r="D120" s="130"/>
      <c r="E120" s="133"/>
      <c r="F120" s="133"/>
      <c r="G120" s="133"/>
      <c r="H120" s="67">
        <v>816</v>
      </c>
      <c r="I120" s="14">
        <v>236.74275</v>
      </c>
      <c r="J120" s="14">
        <v>269.87774999999999</v>
      </c>
      <c r="K120" s="14">
        <v>312.42975000000001</v>
      </c>
      <c r="L120" s="14">
        <f t="shared" si="6"/>
        <v>819.05025000000001</v>
      </c>
      <c r="M120" s="142"/>
      <c r="O120" s="24"/>
    </row>
    <row r="121" spans="2:15" x14ac:dyDescent="0.25">
      <c r="B121" s="133" t="s">
        <v>91</v>
      </c>
      <c r="C121" s="132" t="s">
        <v>102</v>
      </c>
      <c r="D121" s="130" t="s">
        <v>95</v>
      </c>
      <c r="E121" s="134">
        <v>247</v>
      </c>
      <c r="F121" s="134" t="s">
        <v>90</v>
      </c>
      <c r="G121" s="133" t="s">
        <v>27</v>
      </c>
      <c r="H121" s="1">
        <v>243</v>
      </c>
      <c r="I121" s="14"/>
      <c r="J121" s="14"/>
      <c r="K121" s="14"/>
      <c r="L121" s="14">
        <f t="shared" si="6"/>
        <v>0</v>
      </c>
      <c r="M121" s="70"/>
      <c r="O121" s="24"/>
    </row>
    <row r="122" spans="2:15" x14ac:dyDescent="0.25">
      <c r="B122" s="133"/>
      <c r="C122" s="132"/>
      <c r="D122" s="130"/>
      <c r="E122" s="134"/>
      <c r="F122" s="134"/>
      <c r="G122" s="133"/>
      <c r="H122" s="1">
        <v>414</v>
      </c>
      <c r="I122" s="14">
        <v>57517.961000000003</v>
      </c>
      <c r="J122" s="14"/>
      <c r="K122" s="14"/>
      <c r="L122" s="14">
        <f t="shared" si="6"/>
        <v>57517.961000000003</v>
      </c>
      <c r="M122" s="70" t="s">
        <v>147</v>
      </c>
      <c r="O122" s="24"/>
    </row>
    <row r="123" spans="2:15" x14ac:dyDescent="0.25">
      <c r="B123" s="135" t="s">
        <v>63</v>
      </c>
      <c r="C123" s="135"/>
      <c r="D123" s="47"/>
      <c r="E123" s="48"/>
      <c r="F123" s="48"/>
      <c r="G123" s="44"/>
      <c r="H123" s="48"/>
      <c r="I123" s="45">
        <f>SUM(I112:I122)</f>
        <v>276467.02299999999</v>
      </c>
      <c r="J123" s="45">
        <f>SUM(J112:J122)</f>
        <v>220628.33300000004</v>
      </c>
      <c r="K123" s="45">
        <f>SUM(K112:K122)</f>
        <v>220662.54400000002</v>
      </c>
      <c r="L123" s="45">
        <f>SUM(L112:L122)</f>
        <v>717757.89999999991</v>
      </c>
      <c r="M123" s="79"/>
      <c r="O123" s="24"/>
    </row>
    <row r="124" spans="2:15" x14ac:dyDescent="0.25">
      <c r="B124" s="136" t="s">
        <v>64</v>
      </c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O124" s="24"/>
    </row>
    <row r="125" spans="2:15" ht="15.75" customHeight="1" x14ac:dyDescent="0.25">
      <c r="B125" s="131" t="s">
        <v>65</v>
      </c>
      <c r="C125" s="137" t="s">
        <v>66</v>
      </c>
      <c r="D125" s="130" t="s">
        <v>96</v>
      </c>
      <c r="E125" s="137">
        <v>243</v>
      </c>
      <c r="F125" s="138" t="s">
        <v>41</v>
      </c>
      <c r="G125" s="139" t="s">
        <v>67</v>
      </c>
      <c r="H125" s="68">
        <v>611</v>
      </c>
      <c r="I125" s="23">
        <f>535.078+616.372</f>
        <v>1151.4499999999998</v>
      </c>
      <c r="J125" s="23"/>
      <c r="K125" s="23"/>
      <c r="L125" s="14">
        <f t="shared" ref="L125:L130" si="7">SUM(I125:K125)</f>
        <v>1151.4499999999998</v>
      </c>
      <c r="M125" s="146" t="s">
        <v>160</v>
      </c>
      <c r="O125" s="24"/>
    </row>
    <row r="126" spans="2:15" x14ac:dyDescent="0.25">
      <c r="B126" s="131"/>
      <c r="C126" s="137"/>
      <c r="D126" s="130"/>
      <c r="E126" s="137"/>
      <c r="F126" s="138"/>
      <c r="G126" s="139"/>
      <c r="H126" s="68">
        <v>244</v>
      </c>
      <c r="I126" s="23">
        <f>3498.998+886.6</f>
        <v>4385.598</v>
      </c>
      <c r="J126" s="23">
        <v>2329</v>
      </c>
      <c r="K126" s="23">
        <v>2329</v>
      </c>
      <c r="L126" s="14">
        <f t="shared" si="7"/>
        <v>9043.598</v>
      </c>
      <c r="M126" s="146"/>
      <c r="O126" s="24"/>
    </row>
    <row r="127" spans="2:15" x14ac:dyDescent="0.25">
      <c r="B127" s="131"/>
      <c r="C127" s="137"/>
      <c r="D127" s="130"/>
      <c r="E127" s="137"/>
      <c r="F127" s="68" t="s">
        <v>90</v>
      </c>
      <c r="G127" s="139"/>
      <c r="H127" s="68">
        <v>614</v>
      </c>
      <c r="I127" s="42">
        <f>1500+685.25</f>
        <v>2185.25</v>
      </c>
      <c r="J127" s="42">
        <v>1500</v>
      </c>
      <c r="K127" s="42">
        <v>1500</v>
      </c>
      <c r="L127" s="14">
        <f t="shared" si="7"/>
        <v>5185.25</v>
      </c>
      <c r="M127" s="146"/>
    </row>
    <row r="128" spans="2:15" ht="38.25" x14ac:dyDescent="0.25">
      <c r="B128" s="131"/>
      <c r="C128" s="160" t="s">
        <v>168</v>
      </c>
      <c r="D128" s="130"/>
      <c r="E128" s="137"/>
      <c r="F128" s="71" t="s">
        <v>41</v>
      </c>
      <c r="G128" s="69" t="s">
        <v>158</v>
      </c>
      <c r="H128" s="68">
        <v>244</v>
      </c>
      <c r="I128" s="42">
        <f>6227.144-1565.311-2220.251-174.286+506.275</f>
        <v>2773.5710000000004</v>
      </c>
      <c r="J128" s="42"/>
      <c r="K128" s="42"/>
      <c r="L128" s="14">
        <f t="shared" si="7"/>
        <v>2773.5710000000004</v>
      </c>
      <c r="M128" s="80" t="s">
        <v>165</v>
      </c>
    </row>
    <row r="129" spans="2:13" x14ac:dyDescent="0.25">
      <c r="B129" s="131"/>
      <c r="C129" s="160"/>
      <c r="D129" s="130"/>
      <c r="E129" s="137"/>
      <c r="F129" s="68" t="s">
        <v>41</v>
      </c>
      <c r="G129" s="69" t="s">
        <v>158</v>
      </c>
      <c r="H129" s="68">
        <v>611</v>
      </c>
      <c r="I129" s="42">
        <f>2165.311+2220.251+174.286+26.745</f>
        <v>4586.5929999999998</v>
      </c>
      <c r="J129" s="42"/>
      <c r="K129" s="42"/>
      <c r="L129" s="14"/>
      <c r="M129" s="80"/>
    </row>
    <row r="130" spans="2:13" ht="63" customHeight="1" x14ac:dyDescent="0.25">
      <c r="B130" s="131"/>
      <c r="C130" s="160"/>
      <c r="D130" s="130"/>
      <c r="E130" s="137"/>
      <c r="F130" s="68" t="s">
        <v>90</v>
      </c>
      <c r="G130" s="69" t="s">
        <v>158</v>
      </c>
      <c r="H130" s="68">
        <v>614</v>
      </c>
      <c r="I130" s="42">
        <f>9802.726+459.5+177.234</f>
        <v>10439.460000000001</v>
      </c>
      <c r="J130" s="42"/>
      <c r="K130" s="42"/>
      <c r="L130" s="14">
        <f t="shared" si="7"/>
        <v>10439.460000000001</v>
      </c>
      <c r="M130" s="67" t="s">
        <v>159</v>
      </c>
    </row>
    <row r="131" spans="2:13" x14ac:dyDescent="0.25">
      <c r="B131" s="140" t="s">
        <v>68</v>
      </c>
      <c r="C131" s="140"/>
      <c r="D131" s="49"/>
      <c r="E131" s="49"/>
      <c r="F131" s="49"/>
      <c r="G131" s="50"/>
      <c r="H131" s="49"/>
      <c r="I131" s="57">
        <f>SUM(I125:I130)</f>
        <v>25521.921999999999</v>
      </c>
      <c r="J131" s="57">
        <f>SUM(J125:J130)</f>
        <v>3829</v>
      </c>
      <c r="K131" s="57">
        <f>SUM(K125:K130)</f>
        <v>3829</v>
      </c>
      <c r="L131" s="57">
        <f>SUM(L125:L130)</f>
        <v>28593.328999999998</v>
      </c>
      <c r="M131" s="51"/>
    </row>
    <row r="132" spans="2:13" ht="15.75" customHeight="1" x14ac:dyDescent="0.25">
      <c r="B132" s="141" t="s">
        <v>69</v>
      </c>
      <c r="C132" s="141"/>
      <c r="D132" s="141"/>
      <c r="E132" s="141"/>
      <c r="F132" s="141"/>
      <c r="G132" s="141"/>
      <c r="H132" s="141"/>
      <c r="I132" s="141"/>
      <c r="J132" s="25"/>
      <c r="K132" s="25"/>
      <c r="L132" s="2"/>
      <c r="M132" s="2"/>
    </row>
    <row r="133" spans="2:13" x14ac:dyDescent="0.25">
      <c r="B133" s="133" t="s">
        <v>70</v>
      </c>
      <c r="C133" s="142" t="s">
        <v>138</v>
      </c>
      <c r="D133" s="130" t="s">
        <v>96</v>
      </c>
      <c r="E133" s="130">
        <v>243</v>
      </c>
      <c r="F133" s="130" t="s">
        <v>87</v>
      </c>
      <c r="G133" s="133" t="s">
        <v>71</v>
      </c>
      <c r="H133" s="67">
        <v>111</v>
      </c>
      <c r="I133" s="14">
        <f>2010.512-517.632-172.082</f>
        <v>1320.7980000000002</v>
      </c>
      <c r="J133" s="14">
        <v>2010.5119999999999</v>
      </c>
      <c r="K133" s="14">
        <v>2010.5119999999999</v>
      </c>
      <c r="L133" s="14">
        <f t="shared" ref="L133:L160" si="8">SUM(I133:K133)</f>
        <v>5341.8220000000001</v>
      </c>
      <c r="M133" s="130" t="s">
        <v>161</v>
      </c>
    </row>
    <row r="134" spans="2:13" x14ac:dyDescent="0.25">
      <c r="B134" s="133"/>
      <c r="C134" s="142"/>
      <c r="D134" s="130"/>
      <c r="E134" s="130"/>
      <c r="F134" s="130"/>
      <c r="G134" s="133"/>
      <c r="H134" s="67">
        <v>112</v>
      </c>
      <c r="I134" s="14"/>
      <c r="J134" s="14"/>
      <c r="K134" s="14"/>
      <c r="L134" s="14">
        <f t="shared" si="8"/>
        <v>0</v>
      </c>
      <c r="M134" s="130"/>
    </row>
    <row r="135" spans="2:13" x14ac:dyDescent="0.25">
      <c r="B135" s="133"/>
      <c r="C135" s="142"/>
      <c r="D135" s="130"/>
      <c r="E135" s="130"/>
      <c r="F135" s="130"/>
      <c r="G135" s="133"/>
      <c r="H135" s="67">
        <v>119</v>
      </c>
      <c r="I135" s="14">
        <f>607.175-155.955-52.381</f>
        <v>398.83899999999994</v>
      </c>
      <c r="J135" s="14">
        <v>607.17499999999995</v>
      </c>
      <c r="K135" s="14">
        <v>607.17499999999995</v>
      </c>
      <c r="L135" s="14">
        <f t="shared" si="8"/>
        <v>1613.1889999999999</v>
      </c>
      <c r="M135" s="130"/>
    </row>
    <row r="136" spans="2:13" x14ac:dyDescent="0.25">
      <c r="B136" s="133"/>
      <c r="C136" s="142"/>
      <c r="D136" s="130"/>
      <c r="E136" s="130"/>
      <c r="F136" s="130"/>
      <c r="G136" s="133"/>
      <c r="H136" s="67">
        <v>611</v>
      </c>
      <c r="I136" s="14">
        <f>210.288+463.299+115.699+91.925+215.5+169.369</f>
        <v>1266.0799999999997</v>
      </c>
      <c r="J136" s="14"/>
      <c r="K136" s="14"/>
      <c r="L136" s="14">
        <f t="shared" si="8"/>
        <v>1266.0799999999997</v>
      </c>
      <c r="M136" s="130"/>
    </row>
    <row r="137" spans="2:13" ht="17.25" customHeight="1" x14ac:dyDescent="0.25">
      <c r="B137" s="133"/>
      <c r="C137" s="142"/>
      <c r="D137" s="130"/>
      <c r="E137" s="130"/>
      <c r="F137" s="130"/>
      <c r="G137" s="133"/>
      <c r="H137" s="67">
        <v>244</v>
      </c>
      <c r="I137" s="14"/>
      <c r="J137" s="14"/>
      <c r="K137" s="14"/>
      <c r="L137" s="14">
        <f t="shared" si="8"/>
        <v>0</v>
      </c>
      <c r="M137" s="130"/>
    </row>
    <row r="138" spans="2:13" x14ac:dyDescent="0.25">
      <c r="B138" s="133"/>
      <c r="C138" s="142"/>
      <c r="D138" s="130"/>
      <c r="E138" s="130"/>
      <c r="F138" s="130"/>
      <c r="G138" s="64" t="s">
        <v>28</v>
      </c>
      <c r="H138" s="67">
        <v>244</v>
      </c>
      <c r="I138" s="14">
        <f>857.337-257.175</f>
        <v>600.16200000000003</v>
      </c>
      <c r="J138" s="14">
        <v>857.33699999999999</v>
      </c>
      <c r="K138" s="14">
        <v>857.33699999999999</v>
      </c>
      <c r="L138" s="14">
        <f t="shared" si="8"/>
        <v>2314.8360000000002</v>
      </c>
      <c r="M138" s="130"/>
    </row>
    <row r="139" spans="2:13" x14ac:dyDescent="0.25">
      <c r="B139" s="133"/>
      <c r="C139" s="142"/>
      <c r="D139" s="130"/>
      <c r="E139" s="130"/>
      <c r="F139" s="130"/>
      <c r="G139" s="64" t="s">
        <v>78</v>
      </c>
      <c r="H139" s="67">
        <v>244</v>
      </c>
      <c r="I139" s="14">
        <f>1478.515-943.515</f>
        <v>535.00000000000011</v>
      </c>
      <c r="J139" s="14">
        <v>1444.5150000000001</v>
      </c>
      <c r="K139" s="14">
        <v>1444.5150000000001</v>
      </c>
      <c r="L139" s="14">
        <f t="shared" si="8"/>
        <v>3424.0300000000007</v>
      </c>
      <c r="M139" s="130"/>
    </row>
    <row r="140" spans="2:13" x14ac:dyDescent="0.25">
      <c r="B140" s="133"/>
      <c r="C140" s="142"/>
      <c r="D140" s="130"/>
      <c r="E140" s="130"/>
      <c r="F140" s="130"/>
      <c r="G140" s="64" t="s">
        <v>28</v>
      </c>
      <c r="H140" s="67">
        <v>612</v>
      </c>
      <c r="I140" s="14">
        <f>1252.458-149.055</f>
        <v>1103.403</v>
      </c>
      <c r="J140" s="14">
        <v>1252.4580000000001</v>
      </c>
      <c r="K140" s="14">
        <v>1252.4580000000001</v>
      </c>
      <c r="L140" s="14">
        <f t="shared" si="8"/>
        <v>3608.319</v>
      </c>
      <c r="M140" s="130"/>
    </row>
    <row r="141" spans="2:13" ht="34.5" customHeight="1" x14ac:dyDescent="0.25">
      <c r="B141" s="131" t="s">
        <v>72</v>
      </c>
      <c r="C141" s="132" t="s">
        <v>130</v>
      </c>
      <c r="D141" s="130" t="s">
        <v>96</v>
      </c>
      <c r="E141" s="133" t="s">
        <v>12</v>
      </c>
      <c r="F141" s="133" t="s">
        <v>87</v>
      </c>
      <c r="G141" s="133" t="s">
        <v>73</v>
      </c>
      <c r="H141" s="64" t="s">
        <v>13</v>
      </c>
      <c r="I141" s="14">
        <f>16175.224-4869.651-60.719-4.337-7.27-614.75</f>
        <v>10618.497000000001</v>
      </c>
      <c r="J141" s="14">
        <v>10000</v>
      </c>
      <c r="K141" s="14">
        <v>10000</v>
      </c>
      <c r="L141" s="14">
        <f t="shared" si="8"/>
        <v>30618.497000000003</v>
      </c>
      <c r="M141" s="130"/>
    </row>
    <row r="142" spans="2:13" ht="28.5" customHeight="1" x14ac:dyDescent="0.25">
      <c r="B142" s="131"/>
      <c r="C142" s="132"/>
      <c r="D142" s="130"/>
      <c r="E142" s="133"/>
      <c r="F142" s="133"/>
      <c r="G142" s="133"/>
      <c r="H142" s="64" t="s">
        <v>139</v>
      </c>
      <c r="I142" s="14">
        <f>3676.6234+567.015+766.6</f>
        <v>5010.2384000000002</v>
      </c>
      <c r="J142" s="14"/>
      <c r="K142" s="14"/>
      <c r="L142" s="14">
        <f t="shared" si="8"/>
        <v>5010.2384000000002</v>
      </c>
      <c r="M142" s="130"/>
    </row>
    <row r="143" spans="2:13" ht="19.5" customHeight="1" x14ac:dyDescent="0.25">
      <c r="B143" s="131" t="s">
        <v>74</v>
      </c>
      <c r="C143" s="132" t="s">
        <v>140</v>
      </c>
      <c r="D143" s="130" t="s">
        <v>96</v>
      </c>
      <c r="E143" s="133" t="s">
        <v>12</v>
      </c>
      <c r="F143" s="133" t="s">
        <v>87</v>
      </c>
      <c r="G143" s="133" t="s">
        <v>101</v>
      </c>
      <c r="H143" s="64" t="s">
        <v>13</v>
      </c>
      <c r="I143" s="14"/>
      <c r="J143" s="14"/>
      <c r="K143" s="14"/>
      <c r="L143" s="14">
        <f t="shared" si="8"/>
        <v>0</v>
      </c>
      <c r="M143" s="130"/>
    </row>
    <row r="144" spans="2:13" x14ac:dyDescent="0.25">
      <c r="B144" s="131"/>
      <c r="C144" s="132"/>
      <c r="D144" s="130"/>
      <c r="E144" s="133"/>
      <c r="F144" s="133"/>
      <c r="G144" s="133"/>
      <c r="H144" s="64" t="s">
        <v>139</v>
      </c>
      <c r="I144" s="14">
        <v>682.94069999999999</v>
      </c>
      <c r="J144" s="14"/>
      <c r="K144" s="14"/>
      <c r="L144" s="14">
        <f t="shared" si="8"/>
        <v>682.94069999999999</v>
      </c>
      <c r="M144" s="130"/>
    </row>
    <row r="145" spans="2:15" x14ac:dyDescent="0.25">
      <c r="B145" s="131"/>
      <c r="C145" s="132"/>
      <c r="D145" s="130"/>
      <c r="E145" s="133"/>
      <c r="F145" s="133"/>
      <c r="G145" s="133"/>
      <c r="H145" s="64" t="s">
        <v>114</v>
      </c>
      <c r="I145" s="14">
        <v>2751.0499799999998</v>
      </c>
      <c r="J145" s="14"/>
      <c r="K145" s="14"/>
      <c r="L145" s="14">
        <f t="shared" si="8"/>
        <v>2751.0499799999998</v>
      </c>
      <c r="M145" s="130"/>
    </row>
    <row r="146" spans="2:15" s="29" customFormat="1" x14ac:dyDescent="0.25">
      <c r="B146" s="131" t="s">
        <v>75</v>
      </c>
      <c r="C146" s="132" t="s">
        <v>112</v>
      </c>
      <c r="D146" s="130" t="s">
        <v>96</v>
      </c>
      <c r="E146" s="133" t="s">
        <v>12</v>
      </c>
      <c r="F146" s="133" t="s">
        <v>128</v>
      </c>
      <c r="G146" s="133" t="s">
        <v>101</v>
      </c>
      <c r="H146" s="64" t="s">
        <v>13</v>
      </c>
      <c r="I146" s="14">
        <f>10393-2751.04998-1476.801-682.9407</f>
        <v>5482.2083200000006</v>
      </c>
      <c r="J146" s="14">
        <v>10393</v>
      </c>
      <c r="K146" s="14">
        <v>10393</v>
      </c>
      <c r="L146" s="14">
        <f t="shared" si="8"/>
        <v>26268.208320000002</v>
      </c>
      <c r="M146" s="130"/>
    </row>
    <row r="147" spans="2:15" s="11" customFormat="1" x14ac:dyDescent="0.25">
      <c r="B147" s="131"/>
      <c r="C147" s="132"/>
      <c r="D147" s="130"/>
      <c r="E147" s="133"/>
      <c r="F147" s="133"/>
      <c r="G147" s="133"/>
      <c r="H147" s="86" t="s">
        <v>139</v>
      </c>
      <c r="I147" s="14">
        <f>1208.128+268.673</f>
        <v>1476.8009999999999</v>
      </c>
      <c r="J147" s="14"/>
      <c r="K147" s="14"/>
      <c r="L147" s="14">
        <f t="shared" si="8"/>
        <v>1476.8009999999999</v>
      </c>
      <c r="M147" s="67"/>
    </row>
    <row r="148" spans="2:15" x14ac:dyDescent="0.25">
      <c r="B148" s="131"/>
      <c r="C148" s="132"/>
      <c r="D148" s="130"/>
      <c r="E148" s="133"/>
      <c r="F148" s="133"/>
      <c r="G148" s="133"/>
      <c r="H148" s="64" t="s">
        <v>99</v>
      </c>
      <c r="I148" s="14">
        <v>159.678</v>
      </c>
      <c r="J148" s="14">
        <v>159.678</v>
      </c>
      <c r="K148" s="14">
        <v>159.678</v>
      </c>
      <c r="L148" s="14">
        <f t="shared" si="8"/>
        <v>479.03399999999999</v>
      </c>
      <c r="M148" s="67"/>
    </row>
    <row r="149" spans="2:15" x14ac:dyDescent="0.25">
      <c r="B149" s="131"/>
      <c r="C149" s="132"/>
      <c r="D149" s="130"/>
      <c r="E149" s="133"/>
      <c r="F149" s="133"/>
      <c r="G149" s="133"/>
      <c r="H149" s="64" t="s">
        <v>100</v>
      </c>
      <c r="I149" s="14">
        <v>48.222000000000001</v>
      </c>
      <c r="J149" s="14">
        <v>48.222000000000001</v>
      </c>
      <c r="K149" s="14">
        <v>48.222000000000001</v>
      </c>
      <c r="L149" s="14">
        <f t="shared" si="8"/>
        <v>144.666</v>
      </c>
      <c r="M149" s="67"/>
    </row>
    <row r="150" spans="2:15" x14ac:dyDescent="0.25">
      <c r="B150" s="131" t="s">
        <v>76</v>
      </c>
      <c r="C150" s="132" t="s">
        <v>129</v>
      </c>
      <c r="D150" s="130" t="s">
        <v>96</v>
      </c>
      <c r="E150" s="133" t="s">
        <v>12</v>
      </c>
      <c r="F150" s="133" t="s">
        <v>87</v>
      </c>
      <c r="G150" s="133" t="s">
        <v>98</v>
      </c>
      <c r="H150" s="64" t="s">
        <v>13</v>
      </c>
      <c r="I150" s="14">
        <v>1193.0275999999999</v>
      </c>
      <c r="J150" s="14"/>
      <c r="K150" s="14"/>
      <c r="L150" s="14">
        <f t="shared" si="8"/>
        <v>1193.0275999999999</v>
      </c>
      <c r="M150" s="67"/>
    </row>
    <row r="151" spans="2:15" x14ac:dyDescent="0.25">
      <c r="B151" s="131"/>
      <c r="C151" s="132"/>
      <c r="D151" s="130"/>
      <c r="E151" s="133"/>
      <c r="F151" s="133"/>
      <c r="G151" s="133"/>
      <c r="H151" s="64" t="s">
        <v>139</v>
      </c>
      <c r="I151" s="14"/>
      <c r="J151" s="14"/>
      <c r="K151" s="14"/>
      <c r="L151" s="14">
        <f t="shared" si="8"/>
        <v>0</v>
      </c>
      <c r="M151" s="67"/>
      <c r="N151" s="39"/>
      <c r="O151" s="39"/>
    </row>
    <row r="152" spans="2:15" x14ac:dyDescent="0.25">
      <c r="B152" s="131"/>
      <c r="C152" s="132"/>
      <c r="D152" s="130"/>
      <c r="E152" s="133"/>
      <c r="F152" s="133"/>
      <c r="G152" s="64" t="s">
        <v>78</v>
      </c>
      <c r="H152" s="64" t="s">
        <v>13</v>
      </c>
      <c r="I152" s="14"/>
      <c r="J152" s="14"/>
      <c r="K152" s="14"/>
      <c r="L152" s="14">
        <f t="shared" si="8"/>
        <v>0</v>
      </c>
      <c r="M152" s="67"/>
    </row>
    <row r="153" spans="2:15" ht="78.75" hidden="1" x14ac:dyDescent="0.25">
      <c r="B153" s="66" t="s">
        <v>77</v>
      </c>
      <c r="C153" s="65" t="s">
        <v>131</v>
      </c>
      <c r="D153" s="67" t="s">
        <v>96</v>
      </c>
      <c r="E153" s="64" t="s">
        <v>12</v>
      </c>
      <c r="F153" s="64" t="s">
        <v>87</v>
      </c>
      <c r="G153" s="64" t="s">
        <v>78</v>
      </c>
      <c r="H153" s="67">
        <v>244</v>
      </c>
      <c r="I153" s="14"/>
      <c r="J153" s="14"/>
      <c r="K153" s="14"/>
      <c r="L153" s="14">
        <f t="shared" si="8"/>
        <v>0</v>
      </c>
      <c r="M153" s="67"/>
    </row>
    <row r="154" spans="2:15" ht="29.25" customHeight="1" x14ac:dyDescent="0.25">
      <c r="B154" s="145" t="s">
        <v>79</v>
      </c>
      <c r="C154" s="132" t="s">
        <v>132</v>
      </c>
      <c r="D154" s="130" t="s">
        <v>96</v>
      </c>
      <c r="E154" s="133" t="s">
        <v>12</v>
      </c>
      <c r="F154" s="133" t="s">
        <v>87</v>
      </c>
      <c r="G154" s="133" t="s">
        <v>133</v>
      </c>
      <c r="H154" s="64" t="s">
        <v>13</v>
      </c>
      <c r="I154" s="14">
        <v>3758.07321</v>
      </c>
      <c r="J154" s="14">
        <v>5121.3754200000003</v>
      </c>
      <c r="K154" s="14">
        <v>5134.62183</v>
      </c>
      <c r="L154" s="14">
        <f t="shared" si="8"/>
        <v>14014.070460000001</v>
      </c>
      <c r="M154" s="130" t="s">
        <v>169</v>
      </c>
    </row>
    <row r="155" spans="2:15" ht="38.25" customHeight="1" x14ac:dyDescent="0.25">
      <c r="B155" s="145"/>
      <c r="C155" s="132"/>
      <c r="D155" s="130"/>
      <c r="E155" s="133"/>
      <c r="F155" s="133"/>
      <c r="G155" s="133"/>
      <c r="H155" s="64" t="s">
        <v>139</v>
      </c>
      <c r="I155" s="14">
        <v>1345.86987</v>
      </c>
      <c r="J155" s="14"/>
      <c r="K155" s="14"/>
      <c r="L155" s="14">
        <f t="shared" si="8"/>
        <v>1345.86987</v>
      </c>
      <c r="M155" s="130"/>
    </row>
    <row r="156" spans="2:15" x14ac:dyDescent="0.25">
      <c r="B156" s="145" t="s">
        <v>80</v>
      </c>
      <c r="C156" s="132" t="s">
        <v>134</v>
      </c>
      <c r="D156" s="130" t="s">
        <v>96</v>
      </c>
      <c r="E156" s="133" t="s">
        <v>12</v>
      </c>
      <c r="F156" s="133" t="s">
        <v>87</v>
      </c>
      <c r="G156" s="133" t="s">
        <v>133</v>
      </c>
      <c r="H156" s="64" t="s">
        <v>99</v>
      </c>
      <c r="I156" s="14">
        <v>156.298</v>
      </c>
      <c r="J156" s="14">
        <v>148.61799999999999</v>
      </c>
      <c r="K156" s="14">
        <v>98.003</v>
      </c>
      <c r="L156" s="14">
        <f t="shared" si="8"/>
        <v>402.91899999999998</v>
      </c>
      <c r="M156" s="130"/>
    </row>
    <row r="157" spans="2:15" x14ac:dyDescent="0.25">
      <c r="B157" s="145"/>
      <c r="C157" s="132"/>
      <c r="D157" s="130"/>
      <c r="E157" s="133"/>
      <c r="F157" s="133"/>
      <c r="G157" s="133"/>
      <c r="H157" s="64" t="s">
        <v>100</v>
      </c>
      <c r="I157" s="14">
        <v>47.201999999999998</v>
      </c>
      <c r="J157" s="14">
        <v>44.881999999999998</v>
      </c>
      <c r="K157" s="14">
        <v>29.597000000000001</v>
      </c>
      <c r="L157" s="14">
        <f t="shared" si="8"/>
        <v>121.68100000000001</v>
      </c>
      <c r="M157" s="130"/>
    </row>
    <row r="158" spans="2:15" x14ac:dyDescent="0.25">
      <c r="B158" s="145"/>
      <c r="C158" s="132"/>
      <c r="D158" s="130"/>
      <c r="E158" s="133"/>
      <c r="F158" s="133"/>
      <c r="G158" s="133"/>
      <c r="H158" s="64" t="s">
        <v>121</v>
      </c>
      <c r="I158" s="14"/>
      <c r="J158" s="14"/>
      <c r="K158" s="14"/>
      <c r="L158" s="14">
        <f t="shared" si="8"/>
        <v>0</v>
      </c>
      <c r="M158" s="130"/>
    </row>
    <row r="159" spans="2:15" x14ac:dyDescent="0.25">
      <c r="B159" s="145"/>
      <c r="C159" s="132"/>
      <c r="D159" s="130"/>
      <c r="E159" s="133"/>
      <c r="F159" s="133"/>
      <c r="G159" s="133"/>
      <c r="H159" s="64" t="s">
        <v>139</v>
      </c>
      <c r="I159" s="14">
        <v>2166.9407200000001</v>
      </c>
      <c r="J159" s="14"/>
      <c r="K159" s="14"/>
      <c r="L159" s="14">
        <f t="shared" si="8"/>
        <v>2166.9407200000001</v>
      </c>
      <c r="M159" s="130"/>
    </row>
    <row r="160" spans="2:15" x14ac:dyDescent="0.25">
      <c r="B160" s="145"/>
      <c r="C160" s="132"/>
      <c r="D160" s="130"/>
      <c r="E160" s="133"/>
      <c r="F160" s="133"/>
      <c r="G160" s="133"/>
      <c r="H160" s="64" t="s">
        <v>13</v>
      </c>
      <c r="I160" s="14">
        <v>3036.5162</v>
      </c>
      <c r="J160" s="14">
        <v>5191.8245800000004</v>
      </c>
      <c r="K160" s="14">
        <v>5257.5781699999998</v>
      </c>
      <c r="L160" s="14">
        <f t="shared" si="8"/>
        <v>13485.918949999999</v>
      </c>
      <c r="M160" s="130"/>
    </row>
    <row r="161" spans="2:13" x14ac:dyDescent="0.25">
      <c r="B161" s="135" t="s">
        <v>81</v>
      </c>
      <c r="C161" s="135"/>
      <c r="D161" s="52"/>
      <c r="E161" s="52"/>
      <c r="F161" s="52"/>
      <c r="G161" s="53"/>
      <c r="H161" s="52"/>
      <c r="I161" s="45">
        <f>SUM(I133:I160)</f>
        <v>43157.845000000008</v>
      </c>
      <c r="J161" s="45">
        <f t="shared" ref="J161:K161" si="9">SUM(J133:J160)</f>
        <v>37279.597000000002</v>
      </c>
      <c r="K161" s="45">
        <f t="shared" si="9"/>
        <v>37292.697</v>
      </c>
      <c r="L161" s="45">
        <f t="shared" ref="L161" si="10">SUM(L133:L160)</f>
        <v>117730.139</v>
      </c>
      <c r="M161" s="46"/>
    </row>
    <row r="162" spans="2:13" x14ac:dyDescent="0.25">
      <c r="B162" s="135" t="s">
        <v>82</v>
      </c>
      <c r="C162" s="135"/>
      <c r="D162" s="52"/>
      <c r="E162" s="52"/>
      <c r="F162" s="52"/>
      <c r="G162" s="53"/>
      <c r="H162" s="52"/>
      <c r="I162" s="45">
        <f>I36+I110+I123+I131+I161</f>
        <v>1783963.84106</v>
      </c>
      <c r="J162" s="45">
        <f>J36+J110+J123+J131+J161</f>
        <v>1514362.4090000002</v>
      </c>
      <c r="K162" s="45">
        <f>K36+K110+K123+K131+K161</f>
        <v>1469194.6629999999</v>
      </c>
      <c r="L162" s="45">
        <f>L36+L110+L123+L131+L161</f>
        <v>4762934.3200599998</v>
      </c>
      <c r="M162" s="46"/>
    </row>
    <row r="163" spans="2:13" x14ac:dyDescent="0.25">
      <c r="B163" s="143"/>
      <c r="C163" s="143"/>
      <c r="D163" s="26"/>
      <c r="E163" s="26"/>
      <c r="F163" s="26"/>
      <c r="G163" s="27"/>
      <c r="H163" s="26"/>
      <c r="I163" s="28"/>
      <c r="J163" s="11"/>
      <c r="K163" s="11"/>
      <c r="L163" s="11"/>
      <c r="M163" s="29"/>
    </row>
    <row r="164" spans="2:13" x14ac:dyDescent="0.25">
      <c r="B164" s="144"/>
      <c r="C164" s="144"/>
      <c r="D164" s="30"/>
      <c r="E164" s="30"/>
      <c r="F164" s="30"/>
      <c r="G164" s="31"/>
      <c r="H164" s="30"/>
      <c r="I164" s="61"/>
      <c r="J164" s="62"/>
      <c r="K164" s="62"/>
      <c r="L164" s="11"/>
      <c r="M164" s="11"/>
    </row>
    <row r="165" spans="2:13" x14ac:dyDescent="0.25">
      <c r="B165" s="32"/>
      <c r="D165" s="34"/>
      <c r="E165" s="34"/>
      <c r="F165" s="35"/>
      <c r="G165" s="36" t="s">
        <v>2</v>
      </c>
      <c r="H165" s="34"/>
      <c r="I165" s="54">
        <f>I9+I10+I11+I12+I13+I14+I15+I16+I31+I32+I33+I34+I38+I39+I40+I41+I42+I45+I57+I58+I59+I60+I61+I85+I86+I88+I89+I92+I96+I103+I104+I105+I146+I148+I149+I156+I157+I160</f>
        <v>672550.95112999983</v>
      </c>
      <c r="J165" s="54">
        <f>J9+J10+J11+J12+J13+J14+J15+J16+J31+J32+J33+J34+J38+J39+J40+J41+J42+J45+J57+J58+J59+J60+J61+J85+J86+J88+J89+J92+J96+J103+J104+J105+J146+J148+J149+J156+J157+J160</f>
        <v>622584.38384999987</v>
      </c>
      <c r="K165" s="54">
        <f>K9+K10+K11+K12+K13+K14+K15+K16+K31+K32+K33+K34+K38+K39+K40+K41+K42+K45+K57+K58+K59+K60+K61+K85+K86+K88+K89+K92+K96+K103+K104+K105+K146+K148+K149+K156+K157+K160</f>
        <v>622901.23826999986</v>
      </c>
      <c r="L165" s="54">
        <f>L9+L10+L11+L12+L13+L14+L15+L16+L31+L32+L33+L34+L38+L39+L40+L41+L42+L45+L57+L58+L59+L60+L61+L85+L86+L88+L89+L92+L96+L103+L104+L105+L146+L148+L149+L156+L157+L160</f>
        <v>1918036.5732500004</v>
      </c>
    </row>
    <row r="166" spans="2:13" x14ac:dyDescent="0.25">
      <c r="B166" s="32"/>
      <c r="D166" s="34"/>
      <c r="E166" s="34"/>
      <c r="F166" s="34"/>
      <c r="G166" s="36" t="s">
        <v>7</v>
      </c>
      <c r="H166" s="4"/>
      <c r="I166" s="54">
        <f>I162-I165-I167-I168</f>
        <v>1103855.47459</v>
      </c>
      <c r="J166" s="54">
        <f t="shared" ref="J166:L166" si="11">J162-J165-J167-J168</f>
        <v>874199.80900000036</v>
      </c>
      <c r="K166" s="54">
        <f t="shared" si="11"/>
        <v>829687.76300000004</v>
      </c>
      <c r="L166" s="54">
        <f t="shared" si="11"/>
        <v>2803156.4535899996</v>
      </c>
    </row>
    <row r="167" spans="2:13" x14ac:dyDescent="0.25">
      <c r="B167" s="32"/>
      <c r="C167" s="37"/>
      <c r="D167" s="34"/>
      <c r="E167" s="34"/>
      <c r="F167" s="34"/>
      <c r="G167" s="36" t="s">
        <v>83</v>
      </c>
      <c r="H167" s="4"/>
      <c r="I167" s="54"/>
      <c r="J167" s="54"/>
      <c r="K167" s="54"/>
      <c r="L167" s="54">
        <f t="shared" ref="L167:L172" si="12">SUM(I167:K167)</f>
        <v>0</v>
      </c>
    </row>
    <row r="168" spans="2:13" x14ac:dyDescent="0.25">
      <c r="B168" s="32"/>
      <c r="D168" s="34"/>
      <c r="E168" s="34"/>
      <c r="F168" s="34"/>
      <c r="G168" s="32" t="s">
        <v>1</v>
      </c>
      <c r="H168" s="4"/>
      <c r="I168" s="54">
        <f>I90+I154</f>
        <v>7557.4153399999996</v>
      </c>
      <c r="J168" s="54">
        <f>J90+J154</f>
        <v>17578.21615</v>
      </c>
      <c r="K168" s="54">
        <f>K90+K154</f>
        <v>16605.66173</v>
      </c>
      <c r="L168" s="54">
        <f>L90+L154</f>
        <v>41741.29322</v>
      </c>
    </row>
    <row r="169" spans="2:13" x14ac:dyDescent="0.25">
      <c r="B169" s="32"/>
      <c r="D169" s="34"/>
      <c r="E169" s="34"/>
      <c r="F169" s="35" t="s">
        <v>84</v>
      </c>
      <c r="H169" s="4"/>
      <c r="I169" s="55">
        <f>I162-I170-I173</f>
        <v>1583665.7650599999</v>
      </c>
      <c r="J169" s="55">
        <f t="shared" ref="J169:K169" si="13">J162-J170-J173</f>
        <v>1455319.9630000002</v>
      </c>
      <c r="K169" s="55">
        <f t="shared" si="13"/>
        <v>1454694.6629999999</v>
      </c>
      <c r="L169" s="54">
        <f t="shared" si="12"/>
        <v>4493680.3910600003</v>
      </c>
      <c r="M169" s="39"/>
    </row>
    <row r="170" spans="2:13" x14ac:dyDescent="0.25">
      <c r="B170" s="32"/>
      <c r="D170" s="34"/>
      <c r="E170" s="34"/>
      <c r="F170" s="35" t="s">
        <v>85</v>
      </c>
      <c r="H170" s="4"/>
      <c r="I170" s="56">
        <f>I121+I82+I83+I30+I122+I28+I29</f>
        <v>173139.64500000002</v>
      </c>
      <c r="J170" s="56">
        <f>J121+J82+J83+J30</f>
        <v>44542.446000000004</v>
      </c>
      <c r="K170" s="56">
        <f>K121+K82+K83+K30</f>
        <v>0</v>
      </c>
      <c r="L170" s="54">
        <f t="shared" si="12"/>
        <v>217682.09100000001</v>
      </c>
    </row>
    <row r="171" spans="2:13" x14ac:dyDescent="0.25">
      <c r="B171" s="32"/>
      <c r="D171" s="34"/>
      <c r="E171" s="34"/>
      <c r="F171" s="35" t="s">
        <v>89</v>
      </c>
      <c r="G171" s="32"/>
      <c r="H171" s="34"/>
      <c r="I171" s="40">
        <v>0</v>
      </c>
      <c r="J171" s="40">
        <v>0</v>
      </c>
      <c r="K171" s="40">
        <v>0</v>
      </c>
      <c r="L171" s="54">
        <f t="shared" si="12"/>
        <v>0</v>
      </c>
    </row>
    <row r="172" spans="2:13" x14ac:dyDescent="0.25">
      <c r="B172" s="32"/>
      <c r="D172" s="34"/>
      <c r="E172" s="34"/>
      <c r="F172" s="35" t="s">
        <v>86</v>
      </c>
      <c r="G172" s="32"/>
      <c r="H172" s="34"/>
      <c r="I172" s="40">
        <v>0</v>
      </c>
      <c r="J172" s="40">
        <v>0</v>
      </c>
      <c r="K172" s="40">
        <v>0</v>
      </c>
      <c r="L172" s="54">
        <f t="shared" si="12"/>
        <v>0</v>
      </c>
    </row>
    <row r="173" spans="2:13" x14ac:dyDescent="0.25">
      <c r="B173" s="32"/>
      <c r="D173" s="34"/>
      <c r="E173" s="34"/>
      <c r="F173" s="35" t="s">
        <v>94</v>
      </c>
      <c r="G173" s="32"/>
      <c r="H173" s="34"/>
      <c r="I173" s="54">
        <f>I84</f>
        <v>27158.431</v>
      </c>
      <c r="J173" s="54">
        <f t="shared" ref="J173:L173" si="14">J84</f>
        <v>14500</v>
      </c>
      <c r="K173" s="54">
        <f t="shared" si="14"/>
        <v>14500</v>
      </c>
      <c r="L173" s="54">
        <f t="shared" si="14"/>
        <v>56158.430999999997</v>
      </c>
    </row>
    <row r="174" spans="2:13" x14ac:dyDescent="0.25">
      <c r="B174" s="32"/>
      <c r="D174" s="34"/>
      <c r="E174" s="34"/>
      <c r="F174" s="34"/>
      <c r="G174" s="32"/>
      <c r="H174" s="34"/>
    </row>
    <row r="175" spans="2:13" x14ac:dyDescent="0.25">
      <c r="B175" s="32"/>
      <c r="D175" s="34"/>
      <c r="E175" s="34"/>
      <c r="F175" s="34"/>
      <c r="G175" s="32"/>
      <c r="H175" s="34"/>
      <c r="I175" s="63"/>
      <c r="J175" s="54"/>
      <c r="K175" s="54"/>
      <c r="L175" s="54"/>
    </row>
    <row r="176" spans="2:13" x14ac:dyDescent="0.25">
      <c r="B176" s="32"/>
      <c r="D176" s="34"/>
      <c r="E176" s="34"/>
      <c r="F176" s="34"/>
      <c r="G176" s="32"/>
      <c r="H176" s="34"/>
      <c r="I176" s="59"/>
      <c r="J176" s="59"/>
      <c r="K176" s="59"/>
    </row>
    <row r="177" spans="2:8" x14ac:dyDescent="0.25">
      <c r="B177" s="32"/>
      <c r="D177" s="34"/>
      <c r="E177" s="34"/>
      <c r="F177" s="34"/>
      <c r="G177" s="32"/>
      <c r="H177" s="34"/>
    </row>
    <row r="178" spans="2:8" x14ac:dyDescent="0.25">
      <c r="B178" s="32"/>
      <c r="D178" s="34"/>
      <c r="E178" s="34"/>
      <c r="F178" s="34"/>
      <c r="G178" s="32"/>
      <c r="H178" s="34"/>
    </row>
    <row r="179" spans="2:8" x14ac:dyDescent="0.25">
      <c r="B179" s="32"/>
      <c r="D179" s="34"/>
      <c r="E179" s="34"/>
      <c r="F179" s="34"/>
      <c r="G179" s="32"/>
      <c r="H179" s="34"/>
    </row>
    <row r="180" spans="2:8" x14ac:dyDescent="0.25">
      <c r="B180" s="32"/>
      <c r="D180" s="34"/>
      <c r="E180" s="34"/>
      <c r="F180" s="34"/>
      <c r="G180" s="32"/>
      <c r="H180" s="34"/>
    </row>
    <row r="181" spans="2:8" x14ac:dyDescent="0.25">
      <c r="B181" s="32"/>
      <c r="D181" s="34"/>
      <c r="E181" s="34"/>
      <c r="F181" s="34"/>
      <c r="G181" s="32"/>
      <c r="H181" s="34"/>
    </row>
    <row r="182" spans="2:8" x14ac:dyDescent="0.25">
      <c r="B182" s="32"/>
      <c r="D182" s="34"/>
      <c r="E182" s="34"/>
      <c r="F182" s="34"/>
      <c r="G182" s="32"/>
      <c r="H182" s="34"/>
    </row>
    <row r="183" spans="2:8" x14ac:dyDescent="0.25">
      <c r="B183" s="32"/>
      <c r="D183" s="34"/>
      <c r="E183" s="34"/>
      <c r="F183" s="34"/>
      <c r="G183" s="32"/>
      <c r="H183" s="34"/>
    </row>
    <row r="184" spans="2:8" x14ac:dyDescent="0.25">
      <c r="B184" s="32"/>
      <c r="D184" s="34"/>
      <c r="E184" s="34"/>
      <c r="F184" s="34"/>
      <c r="G184" s="32"/>
      <c r="H184" s="34"/>
    </row>
  </sheetData>
  <autoFilter ref="B5:P162"/>
  <mergeCells count="193">
    <mergeCell ref="C128:C130"/>
    <mergeCell ref="M154:M160"/>
    <mergeCell ref="K1:M1"/>
    <mergeCell ref="K2:M2"/>
    <mergeCell ref="B3:M3"/>
    <mergeCell ref="B4:B5"/>
    <mergeCell ref="C4:C5"/>
    <mergeCell ref="D4:D5"/>
    <mergeCell ref="E4:H4"/>
    <mergeCell ref="I4:L4"/>
    <mergeCell ref="M4:M5"/>
    <mergeCell ref="B6:M6"/>
    <mergeCell ref="B90:B95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F17:F26"/>
    <mergeCell ref="G17:G23"/>
    <mergeCell ref="B17:B30"/>
    <mergeCell ref="C17:C30"/>
    <mergeCell ref="D28:D30"/>
    <mergeCell ref="E28:E30"/>
    <mergeCell ref="F28:F30"/>
    <mergeCell ref="D17:D27"/>
    <mergeCell ref="E17:E27"/>
    <mergeCell ref="G28:G29"/>
    <mergeCell ref="M85:M89"/>
    <mergeCell ref="C90:C91"/>
    <mergeCell ref="D90:D95"/>
    <mergeCell ref="G82:G83"/>
    <mergeCell ref="F82:F83"/>
    <mergeCell ref="E82:E83"/>
    <mergeCell ref="C82:C83"/>
    <mergeCell ref="B82:B83"/>
    <mergeCell ref="D82:D83"/>
    <mergeCell ref="B85:B89"/>
    <mergeCell ref="C85:C89"/>
    <mergeCell ref="D85:D89"/>
    <mergeCell ref="E85:E89"/>
    <mergeCell ref="F85:F89"/>
    <mergeCell ref="G85:G89"/>
    <mergeCell ref="F90:F91"/>
    <mergeCell ref="G90:G91"/>
    <mergeCell ref="M90:M95"/>
    <mergeCell ref="E92:E93"/>
    <mergeCell ref="F92:F93"/>
    <mergeCell ref="G92:G93"/>
    <mergeCell ref="E94:E95"/>
    <mergeCell ref="F94:F95"/>
    <mergeCell ref="G94:G95"/>
    <mergeCell ref="F62:F81"/>
    <mergeCell ref="G62:G70"/>
    <mergeCell ref="G76:G81"/>
    <mergeCell ref="M76:M81"/>
    <mergeCell ref="B31:B32"/>
    <mergeCell ref="C31:C32"/>
    <mergeCell ref="D31:D32"/>
    <mergeCell ref="E31:E32"/>
    <mergeCell ref="F31:F32"/>
    <mergeCell ref="G31:G32"/>
    <mergeCell ref="M31:M32"/>
    <mergeCell ref="B36:C36"/>
    <mergeCell ref="B37:M37"/>
    <mergeCell ref="E90:E91"/>
    <mergeCell ref="B38:B61"/>
    <mergeCell ref="C38:C61"/>
    <mergeCell ref="D38:D61"/>
    <mergeCell ref="E38:E61"/>
    <mergeCell ref="F38:F42"/>
    <mergeCell ref="G38:G42"/>
    <mergeCell ref="M38:M70"/>
    <mergeCell ref="F43:F45"/>
    <mergeCell ref="G43:G45"/>
    <mergeCell ref="F46:F48"/>
    <mergeCell ref="G46:G48"/>
    <mergeCell ref="F54:F56"/>
    <mergeCell ref="G54:G56"/>
    <mergeCell ref="F57:F61"/>
    <mergeCell ref="G57:G61"/>
    <mergeCell ref="B62:B81"/>
    <mergeCell ref="F51:F53"/>
    <mergeCell ref="G51:G53"/>
    <mergeCell ref="F49:F50"/>
    <mergeCell ref="G49:G50"/>
    <mergeCell ref="C62:C81"/>
    <mergeCell ref="D62:D81"/>
    <mergeCell ref="E62:E81"/>
    <mergeCell ref="B96:B97"/>
    <mergeCell ref="C96:C97"/>
    <mergeCell ref="D96:D97"/>
    <mergeCell ref="E96:E97"/>
    <mergeCell ref="F96:F97"/>
    <mergeCell ref="G96:G97"/>
    <mergeCell ref="M96:M98"/>
    <mergeCell ref="B98:B99"/>
    <mergeCell ref="C98:C99"/>
    <mergeCell ref="D98:D99"/>
    <mergeCell ref="E98:E99"/>
    <mergeCell ref="F98:F99"/>
    <mergeCell ref="G98:G99"/>
    <mergeCell ref="B100:B101"/>
    <mergeCell ref="B103:B108"/>
    <mergeCell ref="D103:D108"/>
    <mergeCell ref="E103:E108"/>
    <mergeCell ref="F103:F108"/>
    <mergeCell ref="M103:M108"/>
    <mergeCell ref="C106:C108"/>
    <mergeCell ref="C103:C105"/>
    <mergeCell ref="G103:G105"/>
    <mergeCell ref="G106:G108"/>
    <mergeCell ref="M125:M127"/>
    <mergeCell ref="B110:C110"/>
    <mergeCell ref="C112:C115"/>
    <mergeCell ref="D112:D120"/>
    <mergeCell ref="E112:E120"/>
    <mergeCell ref="F112:F120"/>
    <mergeCell ref="G112:G114"/>
    <mergeCell ref="M112:M120"/>
    <mergeCell ref="C116:C120"/>
    <mergeCell ref="G116:G120"/>
    <mergeCell ref="B112:B120"/>
    <mergeCell ref="C125:C127"/>
    <mergeCell ref="B161:C161"/>
    <mergeCell ref="B162:C162"/>
    <mergeCell ref="B163:C163"/>
    <mergeCell ref="B164:C164"/>
    <mergeCell ref="B154:B155"/>
    <mergeCell ref="C154:C155"/>
    <mergeCell ref="D154:D155"/>
    <mergeCell ref="E154:E155"/>
    <mergeCell ref="F154:F155"/>
    <mergeCell ref="B156:B160"/>
    <mergeCell ref="C156:C160"/>
    <mergeCell ref="D156:D160"/>
    <mergeCell ref="E156:E160"/>
    <mergeCell ref="F156:F160"/>
    <mergeCell ref="G156:G160"/>
    <mergeCell ref="E146:E149"/>
    <mergeCell ref="F146:F149"/>
    <mergeCell ref="G146:G149"/>
    <mergeCell ref="B150:B152"/>
    <mergeCell ref="C150:C152"/>
    <mergeCell ref="D150:D152"/>
    <mergeCell ref="E150:E152"/>
    <mergeCell ref="F150:F152"/>
    <mergeCell ref="G150:G151"/>
    <mergeCell ref="B146:B149"/>
    <mergeCell ref="C146:C149"/>
    <mergeCell ref="D146:D149"/>
    <mergeCell ref="G154:G155"/>
    <mergeCell ref="B133:B140"/>
    <mergeCell ref="C133:C140"/>
    <mergeCell ref="D133:D140"/>
    <mergeCell ref="E133:E140"/>
    <mergeCell ref="F133:F140"/>
    <mergeCell ref="G133:G137"/>
    <mergeCell ref="B143:B145"/>
    <mergeCell ref="C143:C145"/>
    <mergeCell ref="D143:D145"/>
    <mergeCell ref="E143:E145"/>
    <mergeCell ref="F143:F145"/>
    <mergeCell ref="G143:G145"/>
    <mergeCell ref="M133:M146"/>
    <mergeCell ref="B141:B142"/>
    <mergeCell ref="C141:C142"/>
    <mergeCell ref="D141:D142"/>
    <mergeCell ref="E141:E142"/>
    <mergeCell ref="F141:F142"/>
    <mergeCell ref="G141:G142"/>
    <mergeCell ref="C94:C95"/>
    <mergeCell ref="C92:C93"/>
    <mergeCell ref="B121:B122"/>
    <mergeCell ref="C121:C122"/>
    <mergeCell ref="D121:D122"/>
    <mergeCell ref="E121:E122"/>
    <mergeCell ref="F121:F122"/>
    <mergeCell ref="G121:G122"/>
    <mergeCell ref="B123:C123"/>
    <mergeCell ref="B124:M124"/>
    <mergeCell ref="B125:B130"/>
    <mergeCell ref="D125:D130"/>
    <mergeCell ref="E125:E130"/>
    <mergeCell ref="F125:F126"/>
    <mergeCell ref="G125:G127"/>
    <mergeCell ref="B131:C131"/>
    <mergeCell ref="B132:I132"/>
  </mergeCells>
  <pageMargins left="0.78740157480314965" right="0.39370078740157483" top="0.78740157480314965" bottom="0.19685039370078741" header="0.39370078740157483" footer="0.19685039370078741"/>
  <pageSetup paperSize="9" scale="63" fitToHeight="4" orientation="landscape" r:id="rId1"/>
  <headerFooter differentFirst="1">
    <oddHeader>&amp;C&amp;P</oddHeader>
    <firstHeader>&amp;C1</firstHeader>
  </headerFooter>
  <rowBreaks count="3" manualBreakCount="3">
    <brk id="61" min="1" max="12" man="1"/>
    <brk id="110" min="1" max="12" man="1"/>
    <brk id="15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4"/>
  <sheetViews>
    <sheetView zoomScaleNormal="100" zoomScaleSheetLayoutView="75" workbookViewId="0">
      <pane ySplit="5" topLeftCell="A6" activePane="bottomLeft" state="frozen"/>
      <selection activeCell="H101" sqref="H101"/>
      <selection pane="bottomLeft" activeCell="J1" sqref="J1:L1"/>
    </sheetView>
  </sheetViews>
  <sheetFormatPr defaultRowHeight="15.75" x14ac:dyDescent="0.25"/>
  <cols>
    <col min="1" max="1" width="7.375" style="38" customWidth="1"/>
    <col min="2" max="2" width="79.375" style="4" hidden="1" customWidth="1"/>
    <col min="3" max="3" width="19" style="41" customWidth="1"/>
    <col min="4" max="4" width="9.5" style="41" customWidth="1"/>
    <col min="5" max="5" width="10.875" style="41" customWidth="1"/>
    <col min="6" max="6" width="15.125" style="41" customWidth="1"/>
    <col min="7" max="7" width="10.75" style="41" customWidth="1"/>
    <col min="8" max="9" width="13.875" style="4" customWidth="1"/>
    <col min="10" max="10" width="13.25" style="4" customWidth="1"/>
    <col min="11" max="11" width="17.5" style="4" customWidth="1"/>
    <col min="12" max="12" width="34.125" style="4" customWidth="1"/>
    <col min="13" max="13" width="7.125" style="4" hidden="1" customWidth="1"/>
    <col min="14" max="14" width="22.125" style="4" customWidth="1"/>
    <col min="15" max="256" width="9" style="4"/>
    <col min="257" max="257" width="7.375" style="4" customWidth="1"/>
    <col min="258" max="258" width="79.375" style="4" customWidth="1"/>
    <col min="259" max="259" width="19" style="4" customWidth="1"/>
    <col min="260" max="260" width="9.5" style="4" customWidth="1"/>
    <col min="261" max="261" width="10.875" style="4" customWidth="1"/>
    <col min="262" max="262" width="15.125" style="4" customWidth="1"/>
    <col min="263" max="263" width="10.75" style="4" customWidth="1"/>
    <col min="264" max="265" width="13.875" style="4" customWidth="1"/>
    <col min="266" max="266" width="13.25" style="4" customWidth="1"/>
    <col min="267" max="267" width="16.375" style="4" customWidth="1"/>
    <col min="268" max="268" width="34.125" style="4" customWidth="1"/>
    <col min="269" max="269" width="0" style="4" hidden="1" customWidth="1"/>
    <col min="270" max="270" width="22.125" style="4" customWidth="1"/>
    <col min="271" max="512" width="9" style="4"/>
    <col min="513" max="513" width="7.375" style="4" customWidth="1"/>
    <col min="514" max="514" width="79.375" style="4" customWidth="1"/>
    <col min="515" max="515" width="19" style="4" customWidth="1"/>
    <col min="516" max="516" width="9.5" style="4" customWidth="1"/>
    <col min="517" max="517" width="10.875" style="4" customWidth="1"/>
    <col min="518" max="518" width="15.125" style="4" customWidth="1"/>
    <col min="519" max="519" width="10.75" style="4" customWidth="1"/>
    <col min="520" max="521" width="13.875" style="4" customWidth="1"/>
    <col min="522" max="522" width="13.25" style="4" customWidth="1"/>
    <col min="523" max="523" width="16.375" style="4" customWidth="1"/>
    <col min="524" max="524" width="34.125" style="4" customWidth="1"/>
    <col min="525" max="525" width="0" style="4" hidden="1" customWidth="1"/>
    <col min="526" max="526" width="22.125" style="4" customWidth="1"/>
    <col min="527" max="768" width="9" style="4"/>
    <col min="769" max="769" width="7.375" style="4" customWidth="1"/>
    <col min="770" max="770" width="79.375" style="4" customWidth="1"/>
    <col min="771" max="771" width="19" style="4" customWidth="1"/>
    <col min="772" max="772" width="9.5" style="4" customWidth="1"/>
    <col min="773" max="773" width="10.875" style="4" customWidth="1"/>
    <col min="774" max="774" width="15.125" style="4" customWidth="1"/>
    <col min="775" max="775" width="10.75" style="4" customWidth="1"/>
    <col min="776" max="777" width="13.875" style="4" customWidth="1"/>
    <col min="778" max="778" width="13.25" style="4" customWidth="1"/>
    <col min="779" max="779" width="16.375" style="4" customWidth="1"/>
    <col min="780" max="780" width="34.125" style="4" customWidth="1"/>
    <col min="781" max="781" width="0" style="4" hidden="1" customWidth="1"/>
    <col min="782" max="782" width="22.125" style="4" customWidth="1"/>
    <col min="783" max="1024" width="9" style="4"/>
    <col min="1025" max="1025" width="7.375" style="4" customWidth="1"/>
    <col min="1026" max="1026" width="79.375" style="4" customWidth="1"/>
    <col min="1027" max="1027" width="19" style="4" customWidth="1"/>
    <col min="1028" max="1028" width="9.5" style="4" customWidth="1"/>
    <col min="1029" max="1029" width="10.875" style="4" customWidth="1"/>
    <col min="1030" max="1030" width="15.125" style="4" customWidth="1"/>
    <col min="1031" max="1031" width="10.75" style="4" customWidth="1"/>
    <col min="1032" max="1033" width="13.875" style="4" customWidth="1"/>
    <col min="1034" max="1034" width="13.25" style="4" customWidth="1"/>
    <col min="1035" max="1035" width="16.375" style="4" customWidth="1"/>
    <col min="1036" max="1036" width="34.125" style="4" customWidth="1"/>
    <col min="1037" max="1037" width="0" style="4" hidden="1" customWidth="1"/>
    <col min="1038" max="1038" width="22.125" style="4" customWidth="1"/>
    <col min="1039" max="1280" width="9" style="4"/>
    <col min="1281" max="1281" width="7.375" style="4" customWidth="1"/>
    <col min="1282" max="1282" width="79.375" style="4" customWidth="1"/>
    <col min="1283" max="1283" width="19" style="4" customWidth="1"/>
    <col min="1284" max="1284" width="9.5" style="4" customWidth="1"/>
    <col min="1285" max="1285" width="10.875" style="4" customWidth="1"/>
    <col min="1286" max="1286" width="15.125" style="4" customWidth="1"/>
    <col min="1287" max="1287" width="10.75" style="4" customWidth="1"/>
    <col min="1288" max="1289" width="13.875" style="4" customWidth="1"/>
    <col min="1290" max="1290" width="13.25" style="4" customWidth="1"/>
    <col min="1291" max="1291" width="16.375" style="4" customWidth="1"/>
    <col min="1292" max="1292" width="34.125" style="4" customWidth="1"/>
    <col min="1293" max="1293" width="0" style="4" hidden="1" customWidth="1"/>
    <col min="1294" max="1294" width="22.125" style="4" customWidth="1"/>
    <col min="1295" max="1536" width="9" style="4"/>
    <col min="1537" max="1537" width="7.375" style="4" customWidth="1"/>
    <col min="1538" max="1538" width="79.375" style="4" customWidth="1"/>
    <col min="1539" max="1539" width="19" style="4" customWidth="1"/>
    <col min="1540" max="1540" width="9.5" style="4" customWidth="1"/>
    <col min="1541" max="1541" width="10.875" style="4" customWidth="1"/>
    <col min="1542" max="1542" width="15.125" style="4" customWidth="1"/>
    <col min="1543" max="1543" width="10.75" style="4" customWidth="1"/>
    <col min="1544" max="1545" width="13.875" style="4" customWidth="1"/>
    <col min="1546" max="1546" width="13.25" style="4" customWidth="1"/>
    <col min="1547" max="1547" width="16.375" style="4" customWidth="1"/>
    <col min="1548" max="1548" width="34.125" style="4" customWidth="1"/>
    <col min="1549" max="1549" width="0" style="4" hidden="1" customWidth="1"/>
    <col min="1550" max="1550" width="22.125" style="4" customWidth="1"/>
    <col min="1551" max="1792" width="9" style="4"/>
    <col min="1793" max="1793" width="7.375" style="4" customWidth="1"/>
    <col min="1794" max="1794" width="79.375" style="4" customWidth="1"/>
    <col min="1795" max="1795" width="19" style="4" customWidth="1"/>
    <col min="1796" max="1796" width="9.5" style="4" customWidth="1"/>
    <col min="1797" max="1797" width="10.875" style="4" customWidth="1"/>
    <col min="1798" max="1798" width="15.125" style="4" customWidth="1"/>
    <col min="1799" max="1799" width="10.75" style="4" customWidth="1"/>
    <col min="1800" max="1801" width="13.875" style="4" customWidth="1"/>
    <col min="1802" max="1802" width="13.25" style="4" customWidth="1"/>
    <col min="1803" max="1803" width="16.375" style="4" customWidth="1"/>
    <col min="1804" max="1804" width="34.125" style="4" customWidth="1"/>
    <col min="1805" max="1805" width="0" style="4" hidden="1" customWidth="1"/>
    <col min="1806" max="1806" width="22.125" style="4" customWidth="1"/>
    <col min="1807" max="2048" width="9" style="4"/>
    <col min="2049" max="2049" width="7.375" style="4" customWidth="1"/>
    <col min="2050" max="2050" width="79.375" style="4" customWidth="1"/>
    <col min="2051" max="2051" width="19" style="4" customWidth="1"/>
    <col min="2052" max="2052" width="9.5" style="4" customWidth="1"/>
    <col min="2053" max="2053" width="10.875" style="4" customWidth="1"/>
    <col min="2054" max="2054" width="15.125" style="4" customWidth="1"/>
    <col min="2055" max="2055" width="10.75" style="4" customWidth="1"/>
    <col min="2056" max="2057" width="13.875" style="4" customWidth="1"/>
    <col min="2058" max="2058" width="13.25" style="4" customWidth="1"/>
    <col min="2059" max="2059" width="16.375" style="4" customWidth="1"/>
    <col min="2060" max="2060" width="34.125" style="4" customWidth="1"/>
    <col min="2061" max="2061" width="0" style="4" hidden="1" customWidth="1"/>
    <col min="2062" max="2062" width="22.125" style="4" customWidth="1"/>
    <col min="2063" max="2304" width="9" style="4"/>
    <col min="2305" max="2305" width="7.375" style="4" customWidth="1"/>
    <col min="2306" max="2306" width="79.375" style="4" customWidth="1"/>
    <col min="2307" max="2307" width="19" style="4" customWidth="1"/>
    <col min="2308" max="2308" width="9.5" style="4" customWidth="1"/>
    <col min="2309" max="2309" width="10.875" style="4" customWidth="1"/>
    <col min="2310" max="2310" width="15.125" style="4" customWidth="1"/>
    <col min="2311" max="2311" width="10.75" style="4" customWidth="1"/>
    <col min="2312" max="2313" width="13.875" style="4" customWidth="1"/>
    <col min="2314" max="2314" width="13.25" style="4" customWidth="1"/>
    <col min="2315" max="2315" width="16.375" style="4" customWidth="1"/>
    <col min="2316" max="2316" width="34.125" style="4" customWidth="1"/>
    <col min="2317" max="2317" width="0" style="4" hidden="1" customWidth="1"/>
    <col min="2318" max="2318" width="22.125" style="4" customWidth="1"/>
    <col min="2319" max="2560" width="9" style="4"/>
    <col min="2561" max="2561" width="7.375" style="4" customWidth="1"/>
    <col min="2562" max="2562" width="79.375" style="4" customWidth="1"/>
    <col min="2563" max="2563" width="19" style="4" customWidth="1"/>
    <col min="2564" max="2564" width="9.5" style="4" customWidth="1"/>
    <col min="2565" max="2565" width="10.875" style="4" customWidth="1"/>
    <col min="2566" max="2566" width="15.125" style="4" customWidth="1"/>
    <col min="2567" max="2567" width="10.75" style="4" customWidth="1"/>
    <col min="2568" max="2569" width="13.875" style="4" customWidth="1"/>
    <col min="2570" max="2570" width="13.25" style="4" customWidth="1"/>
    <col min="2571" max="2571" width="16.375" style="4" customWidth="1"/>
    <col min="2572" max="2572" width="34.125" style="4" customWidth="1"/>
    <col min="2573" max="2573" width="0" style="4" hidden="1" customWidth="1"/>
    <col min="2574" max="2574" width="22.125" style="4" customWidth="1"/>
    <col min="2575" max="2816" width="9" style="4"/>
    <col min="2817" max="2817" width="7.375" style="4" customWidth="1"/>
    <col min="2818" max="2818" width="79.375" style="4" customWidth="1"/>
    <col min="2819" max="2819" width="19" style="4" customWidth="1"/>
    <col min="2820" max="2820" width="9.5" style="4" customWidth="1"/>
    <col min="2821" max="2821" width="10.875" style="4" customWidth="1"/>
    <col min="2822" max="2822" width="15.125" style="4" customWidth="1"/>
    <col min="2823" max="2823" width="10.75" style="4" customWidth="1"/>
    <col min="2824" max="2825" width="13.875" style="4" customWidth="1"/>
    <col min="2826" max="2826" width="13.25" style="4" customWidth="1"/>
    <col min="2827" max="2827" width="16.375" style="4" customWidth="1"/>
    <col min="2828" max="2828" width="34.125" style="4" customWidth="1"/>
    <col min="2829" max="2829" width="0" style="4" hidden="1" customWidth="1"/>
    <col min="2830" max="2830" width="22.125" style="4" customWidth="1"/>
    <col min="2831" max="3072" width="9" style="4"/>
    <col min="3073" max="3073" width="7.375" style="4" customWidth="1"/>
    <col min="3074" max="3074" width="79.375" style="4" customWidth="1"/>
    <col min="3075" max="3075" width="19" style="4" customWidth="1"/>
    <col min="3076" max="3076" width="9.5" style="4" customWidth="1"/>
    <col min="3077" max="3077" width="10.875" style="4" customWidth="1"/>
    <col min="3078" max="3078" width="15.125" style="4" customWidth="1"/>
    <col min="3079" max="3079" width="10.75" style="4" customWidth="1"/>
    <col min="3080" max="3081" width="13.875" style="4" customWidth="1"/>
    <col min="3082" max="3082" width="13.25" style="4" customWidth="1"/>
    <col min="3083" max="3083" width="16.375" style="4" customWidth="1"/>
    <col min="3084" max="3084" width="34.125" style="4" customWidth="1"/>
    <col min="3085" max="3085" width="0" style="4" hidden="1" customWidth="1"/>
    <col min="3086" max="3086" width="22.125" style="4" customWidth="1"/>
    <col min="3087" max="3328" width="9" style="4"/>
    <col min="3329" max="3329" width="7.375" style="4" customWidth="1"/>
    <col min="3330" max="3330" width="79.375" style="4" customWidth="1"/>
    <col min="3331" max="3331" width="19" style="4" customWidth="1"/>
    <col min="3332" max="3332" width="9.5" style="4" customWidth="1"/>
    <col min="3333" max="3333" width="10.875" style="4" customWidth="1"/>
    <col min="3334" max="3334" width="15.125" style="4" customWidth="1"/>
    <col min="3335" max="3335" width="10.75" style="4" customWidth="1"/>
    <col min="3336" max="3337" width="13.875" style="4" customWidth="1"/>
    <col min="3338" max="3338" width="13.25" style="4" customWidth="1"/>
    <col min="3339" max="3339" width="16.375" style="4" customWidth="1"/>
    <col min="3340" max="3340" width="34.125" style="4" customWidth="1"/>
    <col min="3341" max="3341" width="0" style="4" hidden="1" customWidth="1"/>
    <col min="3342" max="3342" width="22.125" style="4" customWidth="1"/>
    <col min="3343" max="3584" width="9" style="4"/>
    <col min="3585" max="3585" width="7.375" style="4" customWidth="1"/>
    <col min="3586" max="3586" width="79.375" style="4" customWidth="1"/>
    <col min="3587" max="3587" width="19" style="4" customWidth="1"/>
    <col min="3588" max="3588" width="9.5" style="4" customWidth="1"/>
    <col min="3589" max="3589" width="10.875" style="4" customWidth="1"/>
    <col min="3590" max="3590" width="15.125" style="4" customWidth="1"/>
    <col min="3591" max="3591" width="10.75" style="4" customWidth="1"/>
    <col min="3592" max="3593" width="13.875" style="4" customWidth="1"/>
    <col min="3594" max="3594" width="13.25" style="4" customWidth="1"/>
    <col min="3595" max="3595" width="16.375" style="4" customWidth="1"/>
    <col min="3596" max="3596" width="34.125" style="4" customWidth="1"/>
    <col min="3597" max="3597" width="0" style="4" hidden="1" customWidth="1"/>
    <col min="3598" max="3598" width="22.125" style="4" customWidth="1"/>
    <col min="3599" max="3840" width="9" style="4"/>
    <col min="3841" max="3841" width="7.375" style="4" customWidth="1"/>
    <col min="3842" max="3842" width="79.375" style="4" customWidth="1"/>
    <col min="3843" max="3843" width="19" style="4" customWidth="1"/>
    <col min="3844" max="3844" width="9.5" style="4" customWidth="1"/>
    <col min="3845" max="3845" width="10.875" style="4" customWidth="1"/>
    <col min="3846" max="3846" width="15.125" style="4" customWidth="1"/>
    <col min="3847" max="3847" width="10.75" style="4" customWidth="1"/>
    <col min="3848" max="3849" width="13.875" style="4" customWidth="1"/>
    <col min="3850" max="3850" width="13.25" style="4" customWidth="1"/>
    <col min="3851" max="3851" width="16.375" style="4" customWidth="1"/>
    <col min="3852" max="3852" width="34.125" style="4" customWidth="1"/>
    <col min="3853" max="3853" width="0" style="4" hidden="1" customWidth="1"/>
    <col min="3854" max="3854" width="22.125" style="4" customWidth="1"/>
    <col min="3855" max="4096" width="9" style="4"/>
    <col min="4097" max="4097" width="7.375" style="4" customWidth="1"/>
    <col min="4098" max="4098" width="79.375" style="4" customWidth="1"/>
    <col min="4099" max="4099" width="19" style="4" customWidth="1"/>
    <col min="4100" max="4100" width="9.5" style="4" customWidth="1"/>
    <col min="4101" max="4101" width="10.875" style="4" customWidth="1"/>
    <col min="4102" max="4102" width="15.125" style="4" customWidth="1"/>
    <col min="4103" max="4103" width="10.75" style="4" customWidth="1"/>
    <col min="4104" max="4105" width="13.875" style="4" customWidth="1"/>
    <col min="4106" max="4106" width="13.25" style="4" customWidth="1"/>
    <col min="4107" max="4107" width="16.375" style="4" customWidth="1"/>
    <col min="4108" max="4108" width="34.125" style="4" customWidth="1"/>
    <col min="4109" max="4109" width="0" style="4" hidden="1" customWidth="1"/>
    <col min="4110" max="4110" width="22.125" style="4" customWidth="1"/>
    <col min="4111" max="4352" width="9" style="4"/>
    <col min="4353" max="4353" width="7.375" style="4" customWidth="1"/>
    <col min="4354" max="4354" width="79.375" style="4" customWidth="1"/>
    <col min="4355" max="4355" width="19" style="4" customWidth="1"/>
    <col min="4356" max="4356" width="9.5" style="4" customWidth="1"/>
    <col min="4357" max="4357" width="10.875" style="4" customWidth="1"/>
    <col min="4358" max="4358" width="15.125" style="4" customWidth="1"/>
    <col min="4359" max="4359" width="10.75" style="4" customWidth="1"/>
    <col min="4360" max="4361" width="13.875" style="4" customWidth="1"/>
    <col min="4362" max="4362" width="13.25" style="4" customWidth="1"/>
    <col min="4363" max="4363" width="16.375" style="4" customWidth="1"/>
    <col min="4364" max="4364" width="34.125" style="4" customWidth="1"/>
    <col min="4365" max="4365" width="0" style="4" hidden="1" customWidth="1"/>
    <col min="4366" max="4366" width="22.125" style="4" customWidth="1"/>
    <col min="4367" max="4608" width="9" style="4"/>
    <col min="4609" max="4609" width="7.375" style="4" customWidth="1"/>
    <col min="4610" max="4610" width="79.375" style="4" customWidth="1"/>
    <col min="4611" max="4611" width="19" style="4" customWidth="1"/>
    <col min="4612" max="4612" width="9.5" style="4" customWidth="1"/>
    <col min="4613" max="4613" width="10.875" style="4" customWidth="1"/>
    <col min="4614" max="4614" width="15.125" style="4" customWidth="1"/>
    <col min="4615" max="4615" width="10.75" style="4" customWidth="1"/>
    <col min="4616" max="4617" width="13.875" style="4" customWidth="1"/>
    <col min="4618" max="4618" width="13.25" style="4" customWidth="1"/>
    <col min="4619" max="4619" width="16.375" style="4" customWidth="1"/>
    <col min="4620" max="4620" width="34.125" style="4" customWidth="1"/>
    <col min="4621" max="4621" width="0" style="4" hidden="1" customWidth="1"/>
    <col min="4622" max="4622" width="22.125" style="4" customWidth="1"/>
    <col min="4623" max="4864" width="9" style="4"/>
    <col min="4865" max="4865" width="7.375" style="4" customWidth="1"/>
    <col min="4866" max="4866" width="79.375" style="4" customWidth="1"/>
    <col min="4867" max="4867" width="19" style="4" customWidth="1"/>
    <col min="4868" max="4868" width="9.5" style="4" customWidth="1"/>
    <col min="4869" max="4869" width="10.875" style="4" customWidth="1"/>
    <col min="4870" max="4870" width="15.125" style="4" customWidth="1"/>
    <col min="4871" max="4871" width="10.75" style="4" customWidth="1"/>
    <col min="4872" max="4873" width="13.875" style="4" customWidth="1"/>
    <col min="4874" max="4874" width="13.25" style="4" customWidth="1"/>
    <col min="4875" max="4875" width="16.375" style="4" customWidth="1"/>
    <col min="4876" max="4876" width="34.125" style="4" customWidth="1"/>
    <col min="4877" max="4877" width="0" style="4" hidden="1" customWidth="1"/>
    <col min="4878" max="4878" width="22.125" style="4" customWidth="1"/>
    <col min="4879" max="5120" width="9" style="4"/>
    <col min="5121" max="5121" width="7.375" style="4" customWidth="1"/>
    <col min="5122" max="5122" width="79.375" style="4" customWidth="1"/>
    <col min="5123" max="5123" width="19" style="4" customWidth="1"/>
    <col min="5124" max="5124" width="9.5" style="4" customWidth="1"/>
    <col min="5125" max="5125" width="10.875" style="4" customWidth="1"/>
    <col min="5126" max="5126" width="15.125" style="4" customWidth="1"/>
    <col min="5127" max="5127" width="10.75" style="4" customWidth="1"/>
    <col min="5128" max="5129" width="13.875" style="4" customWidth="1"/>
    <col min="5130" max="5130" width="13.25" style="4" customWidth="1"/>
    <col min="5131" max="5131" width="16.375" style="4" customWidth="1"/>
    <col min="5132" max="5132" width="34.125" style="4" customWidth="1"/>
    <col min="5133" max="5133" width="0" style="4" hidden="1" customWidth="1"/>
    <col min="5134" max="5134" width="22.125" style="4" customWidth="1"/>
    <col min="5135" max="5376" width="9" style="4"/>
    <col min="5377" max="5377" width="7.375" style="4" customWidth="1"/>
    <col min="5378" max="5378" width="79.375" style="4" customWidth="1"/>
    <col min="5379" max="5379" width="19" style="4" customWidth="1"/>
    <col min="5380" max="5380" width="9.5" style="4" customWidth="1"/>
    <col min="5381" max="5381" width="10.875" style="4" customWidth="1"/>
    <col min="5382" max="5382" width="15.125" style="4" customWidth="1"/>
    <col min="5383" max="5383" width="10.75" style="4" customWidth="1"/>
    <col min="5384" max="5385" width="13.875" style="4" customWidth="1"/>
    <col min="5386" max="5386" width="13.25" style="4" customWidth="1"/>
    <col min="5387" max="5387" width="16.375" style="4" customWidth="1"/>
    <col min="5388" max="5388" width="34.125" style="4" customWidth="1"/>
    <col min="5389" max="5389" width="0" style="4" hidden="1" customWidth="1"/>
    <col min="5390" max="5390" width="22.125" style="4" customWidth="1"/>
    <col min="5391" max="5632" width="9" style="4"/>
    <col min="5633" max="5633" width="7.375" style="4" customWidth="1"/>
    <col min="5634" max="5634" width="79.375" style="4" customWidth="1"/>
    <col min="5635" max="5635" width="19" style="4" customWidth="1"/>
    <col min="5636" max="5636" width="9.5" style="4" customWidth="1"/>
    <col min="5637" max="5637" width="10.875" style="4" customWidth="1"/>
    <col min="5638" max="5638" width="15.125" style="4" customWidth="1"/>
    <col min="5639" max="5639" width="10.75" style="4" customWidth="1"/>
    <col min="5640" max="5641" width="13.875" style="4" customWidth="1"/>
    <col min="5642" max="5642" width="13.25" style="4" customWidth="1"/>
    <col min="5643" max="5643" width="16.375" style="4" customWidth="1"/>
    <col min="5644" max="5644" width="34.125" style="4" customWidth="1"/>
    <col min="5645" max="5645" width="0" style="4" hidden="1" customWidth="1"/>
    <col min="5646" max="5646" width="22.125" style="4" customWidth="1"/>
    <col min="5647" max="5888" width="9" style="4"/>
    <col min="5889" max="5889" width="7.375" style="4" customWidth="1"/>
    <col min="5890" max="5890" width="79.375" style="4" customWidth="1"/>
    <col min="5891" max="5891" width="19" style="4" customWidth="1"/>
    <col min="5892" max="5892" width="9.5" style="4" customWidth="1"/>
    <col min="5893" max="5893" width="10.875" style="4" customWidth="1"/>
    <col min="5894" max="5894" width="15.125" style="4" customWidth="1"/>
    <col min="5895" max="5895" width="10.75" style="4" customWidth="1"/>
    <col min="5896" max="5897" width="13.875" style="4" customWidth="1"/>
    <col min="5898" max="5898" width="13.25" style="4" customWidth="1"/>
    <col min="5899" max="5899" width="16.375" style="4" customWidth="1"/>
    <col min="5900" max="5900" width="34.125" style="4" customWidth="1"/>
    <col min="5901" max="5901" width="0" style="4" hidden="1" customWidth="1"/>
    <col min="5902" max="5902" width="22.125" style="4" customWidth="1"/>
    <col min="5903" max="6144" width="9" style="4"/>
    <col min="6145" max="6145" width="7.375" style="4" customWidth="1"/>
    <col min="6146" max="6146" width="79.375" style="4" customWidth="1"/>
    <col min="6147" max="6147" width="19" style="4" customWidth="1"/>
    <col min="6148" max="6148" width="9.5" style="4" customWidth="1"/>
    <col min="6149" max="6149" width="10.875" style="4" customWidth="1"/>
    <col min="6150" max="6150" width="15.125" style="4" customWidth="1"/>
    <col min="6151" max="6151" width="10.75" style="4" customWidth="1"/>
    <col min="6152" max="6153" width="13.875" style="4" customWidth="1"/>
    <col min="6154" max="6154" width="13.25" style="4" customWidth="1"/>
    <col min="6155" max="6155" width="16.375" style="4" customWidth="1"/>
    <col min="6156" max="6156" width="34.125" style="4" customWidth="1"/>
    <col min="6157" max="6157" width="0" style="4" hidden="1" customWidth="1"/>
    <col min="6158" max="6158" width="22.125" style="4" customWidth="1"/>
    <col min="6159" max="6400" width="9" style="4"/>
    <col min="6401" max="6401" width="7.375" style="4" customWidth="1"/>
    <col min="6402" max="6402" width="79.375" style="4" customWidth="1"/>
    <col min="6403" max="6403" width="19" style="4" customWidth="1"/>
    <col min="6404" max="6404" width="9.5" style="4" customWidth="1"/>
    <col min="6405" max="6405" width="10.875" style="4" customWidth="1"/>
    <col min="6406" max="6406" width="15.125" style="4" customWidth="1"/>
    <col min="6407" max="6407" width="10.75" style="4" customWidth="1"/>
    <col min="6408" max="6409" width="13.875" style="4" customWidth="1"/>
    <col min="6410" max="6410" width="13.25" style="4" customWidth="1"/>
    <col min="6411" max="6411" width="16.375" style="4" customWidth="1"/>
    <col min="6412" max="6412" width="34.125" style="4" customWidth="1"/>
    <col min="6413" max="6413" width="0" style="4" hidden="1" customWidth="1"/>
    <col min="6414" max="6414" width="22.125" style="4" customWidth="1"/>
    <col min="6415" max="6656" width="9" style="4"/>
    <col min="6657" max="6657" width="7.375" style="4" customWidth="1"/>
    <col min="6658" max="6658" width="79.375" style="4" customWidth="1"/>
    <col min="6659" max="6659" width="19" style="4" customWidth="1"/>
    <col min="6660" max="6660" width="9.5" style="4" customWidth="1"/>
    <col min="6661" max="6661" width="10.875" style="4" customWidth="1"/>
    <col min="6662" max="6662" width="15.125" style="4" customWidth="1"/>
    <col min="6663" max="6663" width="10.75" style="4" customWidth="1"/>
    <col min="6664" max="6665" width="13.875" style="4" customWidth="1"/>
    <col min="6666" max="6666" width="13.25" style="4" customWidth="1"/>
    <col min="6667" max="6667" width="16.375" style="4" customWidth="1"/>
    <col min="6668" max="6668" width="34.125" style="4" customWidth="1"/>
    <col min="6669" max="6669" width="0" style="4" hidden="1" customWidth="1"/>
    <col min="6670" max="6670" width="22.125" style="4" customWidth="1"/>
    <col min="6671" max="6912" width="9" style="4"/>
    <col min="6913" max="6913" width="7.375" style="4" customWidth="1"/>
    <col min="6914" max="6914" width="79.375" style="4" customWidth="1"/>
    <col min="6915" max="6915" width="19" style="4" customWidth="1"/>
    <col min="6916" max="6916" width="9.5" style="4" customWidth="1"/>
    <col min="6917" max="6917" width="10.875" style="4" customWidth="1"/>
    <col min="6918" max="6918" width="15.125" style="4" customWidth="1"/>
    <col min="6919" max="6919" width="10.75" style="4" customWidth="1"/>
    <col min="6920" max="6921" width="13.875" style="4" customWidth="1"/>
    <col min="6922" max="6922" width="13.25" style="4" customWidth="1"/>
    <col min="6923" max="6923" width="16.375" style="4" customWidth="1"/>
    <col min="6924" max="6924" width="34.125" style="4" customWidth="1"/>
    <col min="6925" max="6925" width="0" style="4" hidden="1" customWidth="1"/>
    <col min="6926" max="6926" width="22.125" style="4" customWidth="1"/>
    <col min="6927" max="7168" width="9" style="4"/>
    <col min="7169" max="7169" width="7.375" style="4" customWidth="1"/>
    <col min="7170" max="7170" width="79.375" style="4" customWidth="1"/>
    <col min="7171" max="7171" width="19" style="4" customWidth="1"/>
    <col min="7172" max="7172" width="9.5" style="4" customWidth="1"/>
    <col min="7173" max="7173" width="10.875" style="4" customWidth="1"/>
    <col min="7174" max="7174" width="15.125" style="4" customWidth="1"/>
    <col min="7175" max="7175" width="10.75" style="4" customWidth="1"/>
    <col min="7176" max="7177" width="13.875" style="4" customWidth="1"/>
    <col min="7178" max="7178" width="13.25" style="4" customWidth="1"/>
    <col min="7179" max="7179" width="16.375" style="4" customWidth="1"/>
    <col min="7180" max="7180" width="34.125" style="4" customWidth="1"/>
    <col min="7181" max="7181" width="0" style="4" hidden="1" customWidth="1"/>
    <col min="7182" max="7182" width="22.125" style="4" customWidth="1"/>
    <col min="7183" max="7424" width="9" style="4"/>
    <col min="7425" max="7425" width="7.375" style="4" customWidth="1"/>
    <col min="7426" max="7426" width="79.375" style="4" customWidth="1"/>
    <col min="7427" max="7427" width="19" style="4" customWidth="1"/>
    <col min="7428" max="7428" width="9.5" style="4" customWidth="1"/>
    <col min="7429" max="7429" width="10.875" style="4" customWidth="1"/>
    <col min="7430" max="7430" width="15.125" style="4" customWidth="1"/>
    <col min="7431" max="7431" width="10.75" style="4" customWidth="1"/>
    <col min="7432" max="7433" width="13.875" style="4" customWidth="1"/>
    <col min="7434" max="7434" width="13.25" style="4" customWidth="1"/>
    <col min="7435" max="7435" width="16.375" style="4" customWidth="1"/>
    <col min="7436" max="7436" width="34.125" style="4" customWidth="1"/>
    <col min="7437" max="7437" width="0" style="4" hidden="1" customWidth="1"/>
    <col min="7438" max="7438" width="22.125" style="4" customWidth="1"/>
    <col min="7439" max="7680" width="9" style="4"/>
    <col min="7681" max="7681" width="7.375" style="4" customWidth="1"/>
    <col min="7682" max="7682" width="79.375" style="4" customWidth="1"/>
    <col min="7683" max="7683" width="19" style="4" customWidth="1"/>
    <col min="7684" max="7684" width="9.5" style="4" customWidth="1"/>
    <col min="7685" max="7685" width="10.875" style="4" customWidth="1"/>
    <col min="7686" max="7686" width="15.125" style="4" customWidth="1"/>
    <col min="7687" max="7687" width="10.75" style="4" customWidth="1"/>
    <col min="7688" max="7689" width="13.875" style="4" customWidth="1"/>
    <col min="7690" max="7690" width="13.25" style="4" customWidth="1"/>
    <col min="7691" max="7691" width="16.375" style="4" customWidth="1"/>
    <col min="7692" max="7692" width="34.125" style="4" customWidth="1"/>
    <col min="7693" max="7693" width="0" style="4" hidden="1" customWidth="1"/>
    <col min="7694" max="7694" width="22.125" style="4" customWidth="1"/>
    <col min="7695" max="7936" width="9" style="4"/>
    <col min="7937" max="7937" width="7.375" style="4" customWidth="1"/>
    <col min="7938" max="7938" width="79.375" style="4" customWidth="1"/>
    <col min="7939" max="7939" width="19" style="4" customWidth="1"/>
    <col min="7940" max="7940" width="9.5" style="4" customWidth="1"/>
    <col min="7941" max="7941" width="10.875" style="4" customWidth="1"/>
    <col min="7942" max="7942" width="15.125" style="4" customWidth="1"/>
    <col min="7943" max="7943" width="10.75" style="4" customWidth="1"/>
    <col min="7944" max="7945" width="13.875" style="4" customWidth="1"/>
    <col min="7946" max="7946" width="13.25" style="4" customWidth="1"/>
    <col min="7947" max="7947" width="16.375" style="4" customWidth="1"/>
    <col min="7948" max="7948" width="34.125" style="4" customWidth="1"/>
    <col min="7949" max="7949" width="0" style="4" hidden="1" customWidth="1"/>
    <col min="7950" max="7950" width="22.125" style="4" customWidth="1"/>
    <col min="7951" max="8192" width="9" style="4"/>
    <col min="8193" max="8193" width="7.375" style="4" customWidth="1"/>
    <col min="8194" max="8194" width="79.375" style="4" customWidth="1"/>
    <col min="8195" max="8195" width="19" style="4" customWidth="1"/>
    <col min="8196" max="8196" width="9.5" style="4" customWidth="1"/>
    <col min="8197" max="8197" width="10.875" style="4" customWidth="1"/>
    <col min="8198" max="8198" width="15.125" style="4" customWidth="1"/>
    <col min="8199" max="8199" width="10.75" style="4" customWidth="1"/>
    <col min="8200" max="8201" width="13.875" style="4" customWidth="1"/>
    <col min="8202" max="8202" width="13.25" style="4" customWidth="1"/>
    <col min="8203" max="8203" width="16.375" style="4" customWidth="1"/>
    <col min="8204" max="8204" width="34.125" style="4" customWidth="1"/>
    <col min="8205" max="8205" width="0" style="4" hidden="1" customWidth="1"/>
    <col min="8206" max="8206" width="22.125" style="4" customWidth="1"/>
    <col min="8207" max="8448" width="9" style="4"/>
    <col min="8449" max="8449" width="7.375" style="4" customWidth="1"/>
    <col min="8450" max="8450" width="79.375" style="4" customWidth="1"/>
    <col min="8451" max="8451" width="19" style="4" customWidth="1"/>
    <col min="8452" max="8452" width="9.5" style="4" customWidth="1"/>
    <col min="8453" max="8453" width="10.875" style="4" customWidth="1"/>
    <col min="8454" max="8454" width="15.125" style="4" customWidth="1"/>
    <col min="8455" max="8455" width="10.75" style="4" customWidth="1"/>
    <col min="8456" max="8457" width="13.875" style="4" customWidth="1"/>
    <col min="8458" max="8458" width="13.25" style="4" customWidth="1"/>
    <col min="8459" max="8459" width="16.375" style="4" customWidth="1"/>
    <col min="8460" max="8460" width="34.125" style="4" customWidth="1"/>
    <col min="8461" max="8461" width="0" style="4" hidden="1" customWidth="1"/>
    <col min="8462" max="8462" width="22.125" style="4" customWidth="1"/>
    <col min="8463" max="8704" width="9" style="4"/>
    <col min="8705" max="8705" width="7.375" style="4" customWidth="1"/>
    <col min="8706" max="8706" width="79.375" style="4" customWidth="1"/>
    <col min="8707" max="8707" width="19" style="4" customWidth="1"/>
    <col min="8708" max="8708" width="9.5" style="4" customWidth="1"/>
    <col min="8709" max="8709" width="10.875" style="4" customWidth="1"/>
    <col min="8710" max="8710" width="15.125" style="4" customWidth="1"/>
    <col min="8711" max="8711" width="10.75" style="4" customWidth="1"/>
    <col min="8712" max="8713" width="13.875" style="4" customWidth="1"/>
    <col min="8714" max="8714" width="13.25" style="4" customWidth="1"/>
    <col min="8715" max="8715" width="16.375" style="4" customWidth="1"/>
    <col min="8716" max="8716" width="34.125" style="4" customWidth="1"/>
    <col min="8717" max="8717" width="0" style="4" hidden="1" customWidth="1"/>
    <col min="8718" max="8718" width="22.125" style="4" customWidth="1"/>
    <col min="8719" max="8960" width="9" style="4"/>
    <col min="8961" max="8961" width="7.375" style="4" customWidth="1"/>
    <col min="8962" max="8962" width="79.375" style="4" customWidth="1"/>
    <col min="8963" max="8963" width="19" style="4" customWidth="1"/>
    <col min="8964" max="8964" width="9.5" style="4" customWidth="1"/>
    <col min="8965" max="8965" width="10.875" style="4" customWidth="1"/>
    <col min="8966" max="8966" width="15.125" style="4" customWidth="1"/>
    <col min="8967" max="8967" width="10.75" style="4" customWidth="1"/>
    <col min="8968" max="8969" width="13.875" style="4" customWidth="1"/>
    <col min="8970" max="8970" width="13.25" style="4" customWidth="1"/>
    <col min="8971" max="8971" width="16.375" style="4" customWidth="1"/>
    <col min="8972" max="8972" width="34.125" style="4" customWidth="1"/>
    <col min="8973" max="8973" width="0" style="4" hidden="1" customWidth="1"/>
    <col min="8974" max="8974" width="22.125" style="4" customWidth="1"/>
    <col min="8975" max="9216" width="9" style="4"/>
    <col min="9217" max="9217" width="7.375" style="4" customWidth="1"/>
    <col min="9218" max="9218" width="79.375" style="4" customWidth="1"/>
    <col min="9219" max="9219" width="19" style="4" customWidth="1"/>
    <col min="9220" max="9220" width="9.5" style="4" customWidth="1"/>
    <col min="9221" max="9221" width="10.875" style="4" customWidth="1"/>
    <col min="9222" max="9222" width="15.125" style="4" customWidth="1"/>
    <col min="9223" max="9223" width="10.75" style="4" customWidth="1"/>
    <col min="9224" max="9225" width="13.875" style="4" customWidth="1"/>
    <col min="9226" max="9226" width="13.25" style="4" customWidth="1"/>
    <col min="9227" max="9227" width="16.375" style="4" customWidth="1"/>
    <col min="9228" max="9228" width="34.125" style="4" customWidth="1"/>
    <col min="9229" max="9229" width="0" style="4" hidden="1" customWidth="1"/>
    <col min="9230" max="9230" width="22.125" style="4" customWidth="1"/>
    <col min="9231" max="9472" width="9" style="4"/>
    <col min="9473" max="9473" width="7.375" style="4" customWidth="1"/>
    <col min="9474" max="9474" width="79.375" style="4" customWidth="1"/>
    <col min="9475" max="9475" width="19" style="4" customWidth="1"/>
    <col min="9476" max="9476" width="9.5" style="4" customWidth="1"/>
    <col min="9477" max="9477" width="10.875" style="4" customWidth="1"/>
    <col min="9478" max="9478" width="15.125" style="4" customWidth="1"/>
    <col min="9479" max="9479" width="10.75" style="4" customWidth="1"/>
    <col min="9480" max="9481" width="13.875" style="4" customWidth="1"/>
    <col min="9482" max="9482" width="13.25" style="4" customWidth="1"/>
    <col min="9483" max="9483" width="16.375" style="4" customWidth="1"/>
    <col min="9484" max="9484" width="34.125" style="4" customWidth="1"/>
    <col min="9485" max="9485" width="0" style="4" hidden="1" customWidth="1"/>
    <col min="9486" max="9486" width="22.125" style="4" customWidth="1"/>
    <col min="9487" max="9728" width="9" style="4"/>
    <col min="9729" max="9729" width="7.375" style="4" customWidth="1"/>
    <col min="9730" max="9730" width="79.375" style="4" customWidth="1"/>
    <col min="9731" max="9731" width="19" style="4" customWidth="1"/>
    <col min="9732" max="9732" width="9.5" style="4" customWidth="1"/>
    <col min="9733" max="9733" width="10.875" style="4" customWidth="1"/>
    <col min="9734" max="9734" width="15.125" style="4" customWidth="1"/>
    <col min="9735" max="9735" width="10.75" style="4" customWidth="1"/>
    <col min="9736" max="9737" width="13.875" style="4" customWidth="1"/>
    <col min="9738" max="9738" width="13.25" style="4" customWidth="1"/>
    <col min="9739" max="9739" width="16.375" style="4" customWidth="1"/>
    <col min="9740" max="9740" width="34.125" style="4" customWidth="1"/>
    <col min="9741" max="9741" width="0" style="4" hidden="1" customWidth="1"/>
    <col min="9742" max="9742" width="22.125" style="4" customWidth="1"/>
    <col min="9743" max="9984" width="9" style="4"/>
    <col min="9985" max="9985" width="7.375" style="4" customWidth="1"/>
    <col min="9986" max="9986" width="79.375" style="4" customWidth="1"/>
    <col min="9987" max="9987" width="19" style="4" customWidth="1"/>
    <col min="9988" max="9988" width="9.5" style="4" customWidth="1"/>
    <col min="9989" max="9989" width="10.875" style="4" customWidth="1"/>
    <col min="9990" max="9990" width="15.125" style="4" customWidth="1"/>
    <col min="9991" max="9991" width="10.75" style="4" customWidth="1"/>
    <col min="9992" max="9993" width="13.875" style="4" customWidth="1"/>
    <col min="9994" max="9994" width="13.25" style="4" customWidth="1"/>
    <col min="9995" max="9995" width="16.375" style="4" customWidth="1"/>
    <col min="9996" max="9996" width="34.125" style="4" customWidth="1"/>
    <col min="9997" max="9997" width="0" style="4" hidden="1" customWidth="1"/>
    <col min="9998" max="9998" width="22.125" style="4" customWidth="1"/>
    <col min="9999" max="10240" width="9" style="4"/>
    <col min="10241" max="10241" width="7.375" style="4" customWidth="1"/>
    <col min="10242" max="10242" width="79.375" style="4" customWidth="1"/>
    <col min="10243" max="10243" width="19" style="4" customWidth="1"/>
    <col min="10244" max="10244" width="9.5" style="4" customWidth="1"/>
    <col min="10245" max="10245" width="10.875" style="4" customWidth="1"/>
    <col min="10246" max="10246" width="15.125" style="4" customWidth="1"/>
    <col min="10247" max="10247" width="10.75" style="4" customWidth="1"/>
    <col min="10248" max="10249" width="13.875" style="4" customWidth="1"/>
    <col min="10250" max="10250" width="13.25" style="4" customWidth="1"/>
    <col min="10251" max="10251" width="16.375" style="4" customWidth="1"/>
    <col min="10252" max="10252" width="34.125" style="4" customWidth="1"/>
    <col min="10253" max="10253" width="0" style="4" hidden="1" customWidth="1"/>
    <col min="10254" max="10254" width="22.125" style="4" customWidth="1"/>
    <col min="10255" max="10496" width="9" style="4"/>
    <col min="10497" max="10497" width="7.375" style="4" customWidth="1"/>
    <col min="10498" max="10498" width="79.375" style="4" customWidth="1"/>
    <col min="10499" max="10499" width="19" style="4" customWidth="1"/>
    <col min="10500" max="10500" width="9.5" style="4" customWidth="1"/>
    <col min="10501" max="10501" width="10.875" style="4" customWidth="1"/>
    <col min="10502" max="10502" width="15.125" style="4" customWidth="1"/>
    <col min="10503" max="10503" width="10.75" style="4" customWidth="1"/>
    <col min="10504" max="10505" width="13.875" style="4" customWidth="1"/>
    <col min="10506" max="10506" width="13.25" style="4" customWidth="1"/>
    <col min="10507" max="10507" width="16.375" style="4" customWidth="1"/>
    <col min="10508" max="10508" width="34.125" style="4" customWidth="1"/>
    <col min="10509" max="10509" width="0" style="4" hidden="1" customWidth="1"/>
    <col min="10510" max="10510" width="22.125" style="4" customWidth="1"/>
    <col min="10511" max="10752" width="9" style="4"/>
    <col min="10753" max="10753" width="7.375" style="4" customWidth="1"/>
    <col min="10754" max="10754" width="79.375" style="4" customWidth="1"/>
    <col min="10755" max="10755" width="19" style="4" customWidth="1"/>
    <col min="10756" max="10756" width="9.5" style="4" customWidth="1"/>
    <col min="10757" max="10757" width="10.875" style="4" customWidth="1"/>
    <col min="10758" max="10758" width="15.125" style="4" customWidth="1"/>
    <col min="10759" max="10759" width="10.75" style="4" customWidth="1"/>
    <col min="10760" max="10761" width="13.875" style="4" customWidth="1"/>
    <col min="10762" max="10762" width="13.25" style="4" customWidth="1"/>
    <col min="10763" max="10763" width="16.375" style="4" customWidth="1"/>
    <col min="10764" max="10764" width="34.125" style="4" customWidth="1"/>
    <col min="10765" max="10765" width="0" style="4" hidden="1" customWidth="1"/>
    <col min="10766" max="10766" width="22.125" style="4" customWidth="1"/>
    <col min="10767" max="11008" width="9" style="4"/>
    <col min="11009" max="11009" width="7.375" style="4" customWidth="1"/>
    <col min="11010" max="11010" width="79.375" style="4" customWidth="1"/>
    <col min="11011" max="11011" width="19" style="4" customWidth="1"/>
    <col min="11012" max="11012" width="9.5" style="4" customWidth="1"/>
    <col min="11013" max="11013" width="10.875" style="4" customWidth="1"/>
    <col min="11014" max="11014" width="15.125" style="4" customWidth="1"/>
    <col min="11015" max="11015" width="10.75" style="4" customWidth="1"/>
    <col min="11016" max="11017" width="13.875" style="4" customWidth="1"/>
    <col min="11018" max="11018" width="13.25" style="4" customWidth="1"/>
    <col min="11019" max="11019" width="16.375" style="4" customWidth="1"/>
    <col min="11020" max="11020" width="34.125" style="4" customWidth="1"/>
    <col min="11021" max="11021" width="0" style="4" hidden="1" customWidth="1"/>
    <col min="11022" max="11022" width="22.125" style="4" customWidth="1"/>
    <col min="11023" max="11264" width="9" style="4"/>
    <col min="11265" max="11265" width="7.375" style="4" customWidth="1"/>
    <col min="11266" max="11266" width="79.375" style="4" customWidth="1"/>
    <col min="11267" max="11267" width="19" style="4" customWidth="1"/>
    <col min="11268" max="11268" width="9.5" style="4" customWidth="1"/>
    <col min="11269" max="11269" width="10.875" style="4" customWidth="1"/>
    <col min="11270" max="11270" width="15.125" style="4" customWidth="1"/>
    <col min="11271" max="11271" width="10.75" style="4" customWidth="1"/>
    <col min="11272" max="11273" width="13.875" style="4" customWidth="1"/>
    <col min="11274" max="11274" width="13.25" style="4" customWidth="1"/>
    <col min="11275" max="11275" width="16.375" style="4" customWidth="1"/>
    <col min="11276" max="11276" width="34.125" style="4" customWidth="1"/>
    <col min="11277" max="11277" width="0" style="4" hidden="1" customWidth="1"/>
    <col min="11278" max="11278" width="22.125" style="4" customWidth="1"/>
    <col min="11279" max="11520" width="9" style="4"/>
    <col min="11521" max="11521" width="7.375" style="4" customWidth="1"/>
    <col min="11522" max="11522" width="79.375" style="4" customWidth="1"/>
    <col min="11523" max="11523" width="19" style="4" customWidth="1"/>
    <col min="11524" max="11524" width="9.5" style="4" customWidth="1"/>
    <col min="11525" max="11525" width="10.875" style="4" customWidth="1"/>
    <col min="11526" max="11526" width="15.125" style="4" customWidth="1"/>
    <col min="11527" max="11527" width="10.75" style="4" customWidth="1"/>
    <col min="11528" max="11529" width="13.875" style="4" customWidth="1"/>
    <col min="11530" max="11530" width="13.25" style="4" customWidth="1"/>
    <col min="11531" max="11531" width="16.375" style="4" customWidth="1"/>
    <col min="11532" max="11532" width="34.125" style="4" customWidth="1"/>
    <col min="11533" max="11533" width="0" style="4" hidden="1" customWidth="1"/>
    <col min="11534" max="11534" width="22.125" style="4" customWidth="1"/>
    <col min="11535" max="11776" width="9" style="4"/>
    <col min="11777" max="11777" width="7.375" style="4" customWidth="1"/>
    <col min="11778" max="11778" width="79.375" style="4" customWidth="1"/>
    <col min="11779" max="11779" width="19" style="4" customWidth="1"/>
    <col min="11780" max="11780" width="9.5" style="4" customWidth="1"/>
    <col min="11781" max="11781" width="10.875" style="4" customWidth="1"/>
    <col min="11782" max="11782" width="15.125" style="4" customWidth="1"/>
    <col min="11783" max="11783" width="10.75" style="4" customWidth="1"/>
    <col min="11784" max="11785" width="13.875" style="4" customWidth="1"/>
    <col min="11786" max="11786" width="13.25" style="4" customWidth="1"/>
    <col min="11787" max="11787" width="16.375" style="4" customWidth="1"/>
    <col min="11788" max="11788" width="34.125" style="4" customWidth="1"/>
    <col min="11789" max="11789" width="0" style="4" hidden="1" customWidth="1"/>
    <col min="11790" max="11790" width="22.125" style="4" customWidth="1"/>
    <col min="11791" max="12032" width="9" style="4"/>
    <col min="12033" max="12033" width="7.375" style="4" customWidth="1"/>
    <col min="12034" max="12034" width="79.375" style="4" customWidth="1"/>
    <col min="12035" max="12035" width="19" style="4" customWidth="1"/>
    <col min="12036" max="12036" width="9.5" style="4" customWidth="1"/>
    <col min="12037" max="12037" width="10.875" style="4" customWidth="1"/>
    <col min="12038" max="12038" width="15.125" style="4" customWidth="1"/>
    <col min="12039" max="12039" width="10.75" style="4" customWidth="1"/>
    <col min="12040" max="12041" width="13.875" style="4" customWidth="1"/>
    <col min="12042" max="12042" width="13.25" style="4" customWidth="1"/>
    <col min="12043" max="12043" width="16.375" style="4" customWidth="1"/>
    <col min="12044" max="12044" width="34.125" style="4" customWidth="1"/>
    <col min="12045" max="12045" width="0" style="4" hidden="1" customWidth="1"/>
    <col min="12046" max="12046" width="22.125" style="4" customWidth="1"/>
    <col min="12047" max="12288" width="9" style="4"/>
    <col min="12289" max="12289" width="7.375" style="4" customWidth="1"/>
    <col min="12290" max="12290" width="79.375" style="4" customWidth="1"/>
    <col min="12291" max="12291" width="19" style="4" customWidth="1"/>
    <col min="12292" max="12292" width="9.5" style="4" customWidth="1"/>
    <col min="12293" max="12293" width="10.875" style="4" customWidth="1"/>
    <col min="12294" max="12294" width="15.125" style="4" customWidth="1"/>
    <col min="12295" max="12295" width="10.75" style="4" customWidth="1"/>
    <col min="12296" max="12297" width="13.875" style="4" customWidth="1"/>
    <col min="12298" max="12298" width="13.25" style="4" customWidth="1"/>
    <col min="12299" max="12299" width="16.375" style="4" customWidth="1"/>
    <col min="12300" max="12300" width="34.125" style="4" customWidth="1"/>
    <col min="12301" max="12301" width="0" style="4" hidden="1" customWidth="1"/>
    <col min="12302" max="12302" width="22.125" style="4" customWidth="1"/>
    <col min="12303" max="12544" width="9" style="4"/>
    <col min="12545" max="12545" width="7.375" style="4" customWidth="1"/>
    <col min="12546" max="12546" width="79.375" style="4" customWidth="1"/>
    <col min="12547" max="12547" width="19" style="4" customWidth="1"/>
    <col min="12548" max="12548" width="9.5" style="4" customWidth="1"/>
    <col min="12549" max="12549" width="10.875" style="4" customWidth="1"/>
    <col min="12550" max="12550" width="15.125" style="4" customWidth="1"/>
    <col min="12551" max="12551" width="10.75" style="4" customWidth="1"/>
    <col min="12552" max="12553" width="13.875" style="4" customWidth="1"/>
    <col min="12554" max="12554" width="13.25" style="4" customWidth="1"/>
    <col min="12555" max="12555" width="16.375" style="4" customWidth="1"/>
    <col min="12556" max="12556" width="34.125" style="4" customWidth="1"/>
    <col min="12557" max="12557" width="0" style="4" hidden="1" customWidth="1"/>
    <col min="12558" max="12558" width="22.125" style="4" customWidth="1"/>
    <col min="12559" max="12800" width="9" style="4"/>
    <col min="12801" max="12801" width="7.375" style="4" customWidth="1"/>
    <col min="12802" max="12802" width="79.375" style="4" customWidth="1"/>
    <col min="12803" max="12803" width="19" style="4" customWidth="1"/>
    <col min="12804" max="12804" width="9.5" style="4" customWidth="1"/>
    <col min="12805" max="12805" width="10.875" style="4" customWidth="1"/>
    <col min="12806" max="12806" width="15.125" style="4" customWidth="1"/>
    <col min="12807" max="12807" width="10.75" style="4" customWidth="1"/>
    <col min="12808" max="12809" width="13.875" style="4" customWidth="1"/>
    <col min="12810" max="12810" width="13.25" style="4" customWidth="1"/>
    <col min="12811" max="12811" width="16.375" style="4" customWidth="1"/>
    <col min="12812" max="12812" width="34.125" style="4" customWidth="1"/>
    <col min="12813" max="12813" width="0" style="4" hidden="1" customWidth="1"/>
    <col min="12814" max="12814" width="22.125" style="4" customWidth="1"/>
    <col min="12815" max="13056" width="9" style="4"/>
    <col min="13057" max="13057" width="7.375" style="4" customWidth="1"/>
    <col min="13058" max="13058" width="79.375" style="4" customWidth="1"/>
    <col min="13059" max="13059" width="19" style="4" customWidth="1"/>
    <col min="13060" max="13060" width="9.5" style="4" customWidth="1"/>
    <col min="13061" max="13061" width="10.875" style="4" customWidth="1"/>
    <col min="13062" max="13062" width="15.125" style="4" customWidth="1"/>
    <col min="13063" max="13063" width="10.75" style="4" customWidth="1"/>
    <col min="13064" max="13065" width="13.875" style="4" customWidth="1"/>
    <col min="13066" max="13066" width="13.25" style="4" customWidth="1"/>
    <col min="13067" max="13067" width="16.375" style="4" customWidth="1"/>
    <col min="13068" max="13068" width="34.125" style="4" customWidth="1"/>
    <col min="13069" max="13069" width="0" style="4" hidden="1" customWidth="1"/>
    <col min="13070" max="13070" width="22.125" style="4" customWidth="1"/>
    <col min="13071" max="13312" width="9" style="4"/>
    <col min="13313" max="13313" width="7.375" style="4" customWidth="1"/>
    <col min="13314" max="13314" width="79.375" style="4" customWidth="1"/>
    <col min="13315" max="13315" width="19" style="4" customWidth="1"/>
    <col min="13316" max="13316" width="9.5" style="4" customWidth="1"/>
    <col min="13317" max="13317" width="10.875" style="4" customWidth="1"/>
    <col min="13318" max="13318" width="15.125" style="4" customWidth="1"/>
    <col min="13319" max="13319" width="10.75" style="4" customWidth="1"/>
    <col min="13320" max="13321" width="13.875" style="4" customWidth="1"/>
    <col min="13322" max="13322" width="13.25" style="4" customWidth="1"/>
    <col min="13323" max="13323" width="16.375" style="4" customWidth="1"/>
    <col min="13324" max="13324" width="34.125" style="4" customWidth="1"/>
    <col min="13325" max="13325" width="0" style="4" hidden="1" customWidth="1"/>
    <col min="13326" max="13326" width="22.125" style="4" customWidth="1"/>
    <col min="13327" max="13568" width="9" style="4"/>
    <col min="13569" max="13569" width="7.375" style="4" customWidth="1"/>
    <col min="13570" max="13570" width="79.375" style="4" customWidth="1"/>
    <col min="13571" max="13571" width="19" style="4" customWidth="1"/>
    <col min="13572" max="13572" width="9.5" style="4" customWidth="1"/>
    <col min="13573" max="13573" width="10.875" style="4" customWidth="1"/>
    <col min="13574" max="13574" width="15.125" style="4" customWidth="1"/>
    <col min="13575" max="13575" width="10.75" style="4" customWidth="1"/>
    <col min="13576" max="13577" width="13.875" style="4" customWidth="1"/>
    <col min="13578" max="13578" width="13.25" style="4" customWidth="1"/>
    <col min="13579" max="13579" width="16.375" style="4" customWidth="1"/>
    <col min="13580" max="13580" width="34.125" style="4" customWidth="1"/>
    <col min="13581" max="13581" width="0" style="4" hidden="1" customWidth="1"/>
    <col min="13582" max="13582" width="22.125" style="4" customWidth="1"/>
    <col min="13583" max="13824" width="9" style="4"/>
    <col min="13825" max="13825" width="7.375" style="4" customWidth="1"/>
    <col min="13826" max="13826" width="79.375" style="4" customWidth="1"/>
    <col min="13827" max="13827" width="19" style="4" customWidth="1"/>
    <col min="13828" max="13828" width="9.5" style="4" customWidth="1"/>
    <col min="13829" max="13829" width="10.875" style="4" customWidth="1"/>
    <col min="13830" max="13830" width="15.125" style="4" customWidth="1"/>
    <col min="13831" max="13831" width="10.75" style="4" customWidth="1"/>
    <col min="13832" max="13833" width="13.875" style="4" customWidth="1"/>
    <col min="13834" max="13834" width="13.25" style="4" customWidth="1"/>
    <col min="13835" max="13835" width="16.375" style="4" customWidth="1"/>
    <col min="13836" max="13836" width="34.125" style="4" customWidth="1"/>
    <col min="13837" max="13837" width="0" style="4" hidden="1" customWidth="1"/>
    <col min="13838" max="13838" width="22.125" style="4" customWidth="1"/>
    <col min="13839" max="14080" width="9" style="4"/>
    <col min="14081" max="14081" width="7.375" style="4" customWidth="1"/>
    <col min="14082" max="14082" width="79.375" style="4" customWidth="1"/>
    <col min="14083" max="14083" width="19" style="4" customWidth="1"/>
    <col min="14084" max="14084" width="9.5" style="4" customWidth="1"/>
    <col min="14085" max="14085" width="10.875" style="4" customWidth="1"/>
    <col min="14086" max="14086" width="15.125" style="4" customWidth="1"/>
    <col min="14087" max="14087" width="10.75" style="4" customWidth="1"/>
    <col min="14088" max="14089" width="13.875" style="4" customWidth="1"/>
    <col min="14090" max="14090" width="13.25" style="4" customWidth="1"/>
    <col min="14091" max="14091" width="16.375" style="4" customWidth="1"/>
    <col min="14092" max="14092" width="34.125" style="4" customWidth="1"/>
    <col min="14093" max="14093" width="0" style="4" hidden="1" customWidth="1"/>
    <col min="14094" max="14094" width="22.125" style="4" customWidth="1"/>
    <col min="14095" max="14336" width="9" style="4"/>
    <col min="14337" max="14337" width="7.375" style="4" customWidth="1"/>
    <col min="14338" max="14338" width="79.375" style="4" customWidth="1"/>
    <col min="14339" max="14339" width="19" style="4" customWidth="1"/>
    <col min="14340" max="14340" width="9.5" style="4" customWidth="1"/>
    <col min="14341" max="14341" width="10.875" style="4" customWidth="1"/>
    <col min="14342" max="14342" width="15.125" style="4" customWidth="1"/>
    <col min="14343" max="14343" width="10.75" style="4" customWidth="1"/>
    <col min="14344" max="14345" width="13.875" style="4" customWidth="1"/>
    <col min="14346" max="14346" width="13.25" style="4" customWidth="1"/>
    <col min="14347" max="14347" width="16.375" style="4" customWidth="1"/>
    <col min="14348" max="14348" width="34.125" style="4" customWidth="1"/>
    <col min="14349" max="14349" width="0" style="4" hidden="1" customWidth="1"/>
    <col min="14350" max="14350" width="22.125" style="4" customWidth="1"/>
    <col min="14351" max="14592" width="9" style="4"/>
    <col min="14593" max="14593" width="7.375" style="4" customWidth="1"/>
    <col min="14594" max="14594" width="79.375" style="4" customWidth="1"/>
    <col min="14595" max="14595" width="19" style="4" customWidth="1"/>
    <col min="14596" max="14596" width="9.5" style="4" customWidth="1"/>
    <col min="14597" max="14597" width="10.875" style="4" customWidth="1"/>
    <col min="14598" max="14598" width="15.125" style="4" customWidth="1"/>
    <col min="14599" max="14599" width="10.75" style="4" customWidth="1"/>
    <col min="14600" max="14601" width="13.875" style="4" customWidth="1"/>
    <col min="14602" max="14602" width="13.25" style="4" customWidth="1"/>
    <col min="14603" max="14603" width="16.375" style="4" customWidth="1"/>
    <col min="14604" max="14604" width="34.125" style="4" customWidth="1"/>
    <col min="14605" max="14605" width="0" style="4" hidden="1" customWidth="1"/>
    <col min="14606" max="14606" width="22.125" style="4" customWidth="1"/>
    <col min="14607" max="14848" width="9" style="4"/>
    <col min="14849" max="14849" width="7.375" style="4" customWidth="1"/>
    <col min="14850" max="14850" width="79.375" style="4" customWidth="1"/>
    <col min="14851" max="14851" width="19" style="4" customWidth="1"/>
    <col min="14852" max="14852" width="9.5" style="4" customWidth="1"/>
    <col min="14853" max="14853" width="10.875" style="4" customWidth="1"/>
    <col min="14854" max="14854" width="15.125" style="4" customWidth="1"/>
    <col min="14855" max="14855" width="10.75" style="4" customWidth="1"/>
    <col min="14856" max="14857" width="13.875" style="4" customWidth="1"/>
    <col min="14858" max="14858" width="13.25" style="4" customWidth="1"/>
    <col min="14859" max="14859" width="16.375" style="4" customWidth="1"/>
    <col min="14860" max="14860" width="34.125" style="4" customWidth="1"/>
    <col min="14861" max="14861" width="0" style="4" hidden="1" customWidth="1"/>
    <col min="14862" max="14862" width="22.125" style="4" customWidth="1"/>
    <col min="14863" max="15104" width="9" style="4"/>
    <col min="15105" max="15105" width="7.375" style="4" customWidth="1"/>
    <col min="15106" max="15106" width="79.375" style="4" customWidth="1"/>
    <col min="15107" max="15107" width="19" style="4" customWidth="1"/>
    <col min="15108" max="15108" width="9.5" style="4" customWidth="1"/>
    <col min="15109" max="15109" width="10.875" style="4" customWidth="1"/>
    <col min="15110" max="15110" width="15.125" style="4" customWidth="1"/>
    <col min="15111" max="15111" width="10.75" style="4" customWidth="1"/>
    <col min="15112" max="15113" width="13.875" style="4" customWidth="1"/>
    <col min="15114" max="15114" width="13.25" style="4" customWidth="1"/>
    <col min="15115" max="15115" width="16.375" style="4" customWidth="1"/>
    <col min="15116" max="15116" width="34.125" style="4" customWidth="1"/>
    <col min="15117" max="15117" width="0" style="4" hidden="1" customWidth="1"/>
    <col min="15118" max="15118" width="22.125" style="4" customWidth="1"/>
    <col min="15119" max="15360" width="9" style="4"/>
    <col min="15361" max="15361" width="7.375" style="4" customWidth="1"/>
    <col min="15362" max="15362" width="79.375" style="4" customWidth="1"/>
    <col min="15363" max="15363" width="19" style="4" customWidth="1"/>
    <col min="15364" max="15364" width="9.5" style="4" customWidth="1"/>
    <col min="15365" max="15365" width="10.875" style="4" customWidth="1"/>
    <col min="15366" max="15366" width="15.125" style="4" customWidth="1"/>
    <col min="15367" max="15367" width="10.75" style="4" customWidth="1"/>
    <col min="15368" max="15369" width="13.875" style="4" customWidth="1"/>
    <col min="15370" max="15370" width="13.25" style="4" customWidth="1"/>
    <col min="15371" max="15371" width="16.375" style="4" customWidth="1"/>
    <col min="15372" max="15372" width="34.125" style="4" customWidth="1"/>
    <col min="15373" max="15373" width="0" style="4" hidden="1" customWidth="1"/>
    <col min="15374" max="15374" width="22.125" style="4" customWidth="1"/>
    <col min="15375" max="15616" width="9" style="4"/>
    <col min="15617" max="15617" width="7.375" style="4" customWidth="1"/>
    <col min="15618" max="15618" width="79.375" style="4" customWidth="1"/>
    <col min="15619" max="15619" width="19" style="4" customWidth="1"/>
    <col min="15620" max="15620" width="9.5" style="4" customWidth="1"/>
    <col min="15621" max="15621" width="10.875" style="4" customWidth="1"/>
    <col min="15622" max="15622" width="15.125" style="4" customWidth="1"/>
    <col min="15623" max="15623" width="10.75" style="4" customWidth="1"/>
    <col min="15624" max="15625" width="13.875" style="4" customWidth="1"/>
    <col min="15626" max="15626" width="13.25" style="4" customWidth="1"/>
    <col min="15627" max="15627" width="16.375" style="4" customWidth="1"/>
    <col min="15628" max="15628" width="34.125" style="4" customWidth="1"/>
    <col min="15629" max="15629" width="0" style="4" hidden="1" customWidth="1"/>
    <col min="15630" max="15630" width="22.125" style="4" customWidth="1"/>
    <col min="15631" max="15872" width="9" style="4"/>
    <col min="15873" max="15873" width="7.375" style="4" customWidth="1"/>
    <col min="15874" max="15874" width="79.375" style="4" customWidth="1"/>
    <col min="15875" max="15875" width="19" style="4" customWidth="1"/>
    <col min="15876" max="15876" width="9.5" style="4" customWidth="1"/>
    <col min="15877" max="15877" width="10.875" style="4" customWidth="1"/>
    <col min="15878" max="15878" width="15.125" style="4" customWidth="1"/>
    <col min="15879" max="15879" width="10.75" style="4" customWidth="1"/>
    <col min="15880" max="15881" width="13.875" style="4" customWidth="1"/>
    <col min="15882" max="15882" width="13.25" style="4" customWidth="1"/>
    <col min="15883" max="15883" width="16.375" style="4" customWidth="1"/>
    <col min="15884" max="15884" width="34.125" style="4" customWidth="1"/>
    <col min="15885" max="15885" width="0" style="4" hidden="1" customWidth="1"/>
    <col min="15886" max="15886" width="22.125" style="4" customWidth="1"/>
    <col min="15887" max="16128" width="9" style="4"/>
    <col min="16129" max="16129" width="7.375" style="4" customWidth="1"/>
    <col min="16130" max="16130" width="79.375" style="4" customWidth="1"/>
    <col min="16131" max="16131" width="19" style="4" customWidth="1"/>
    <col min="16132" max="16132" width="9.5" style="4" customWidth="1"/>
    <col min="16133" max="16133" width="10.875" style="4" customWidth="1"/>
    <col min="16134" max="16134" width="15.125" style="4" customWidth="1"/>
    <col min="16135" max="16135" width="10.75" style="4" customWidth="1"/>
    <col min="16136" max="16137" width="13.875" style="4" customWidth="1"/>
    <col min="16138" max="16138" width="13.25" style="4" customWidth="1"/>
    <col min="16139" max="16139" width="16.375" style="4" customWidth="1"/>
    <col min="16140" max="16140" width="34.125" style="4" customWidth="1"/>
    <col min="16141" max="16141" width="0" style="4" hidden="1" customWidth="1"/>
    <col min="16142" max="16142" width="22.125" style="4" customWidth="1"/>
    <col min="16143" max="16384" width="9" style="4"/>
  </cols>
  <sheetData>
    <row r="1" spans="1:14" ht="55.5" customHeight="1" x14ac:dyDescent="0.25">
      <c r="J1" s="161" t="s">
        <v>224</v>
      </c>
      <c r="K1" s="161"/>
      <c r="L1" s="161"/>
    </row>
    <row r="2" spans="1:14" s="11" customFormat="1" ht="53.25" customHeight="1" x14ac:dyDescent="0.25">
      <c r="A2" s="6"/>
      <c r="B2" s="114"/>
      <c r="C2" s="9"/>
      <c r="D2" s="9"/>
      <c r="E2" s="9"/>
      <c r="F2" s="9"/>
      <c r="G2" s="9"/>
      <c r="H2" s="115"/>
      <c r="J2" s="183" t="s">
        <v>194</v>
      </c>
      <c r="K2" s="183"/>
      <c r="L2" s="183"/>
    </row>
    <row r="3" spans="1:14" s="11" customFormat="1" ht="41.25" customHeight="1" x14ac:dyDescent="0.25">
      <c r="A3" s="167" t="s">
        <v>15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s="11" customFormat="1" ht="32.25" customHeight="1" x14ac:dyDescent="0.25">
      <c r="A4" s="130" t="s">
        <v>0</v>
      </c>
      <c r="B4" s="130" t="s">
        <v>173</v>
      </c>
      <c r="C4" s="130" t="s">
        <v>4</v>
      </c>
      <c r="D4" s="130" t="s">
        <v>3</v>
      </c>
      <c r="E4" s="130"/>
      <c r="F4" s="130"/>
      <c r="G4" s="130"/>
      <c r="H4" s="168" t="s">
        <v>16</v>
      </c>
      <c r="I4" s="168"/>
      <c r="J4" s="168"/>
      <c r="K4" s="169"/>
      <c r="L4" s="164" t="s">
        <v>9</v>
      </c>
    </row>
    <row r="5" spans="1:14" s="11" customFormat="1" ht="68.25" customHeight="1" x14ac:dyDescent="0.25">
      <c r="A5" s="130"/>
      <c r="B5" s="130"/>
      <c r="C5" s="130"/>
      <c r="D5" s="107" t="s">
        <v>4</v>
      </c>
      <c r="E5" s="107" t="s">
        <v>11</v>
      </c>
      <c r="F5" s="107" t="s">
        <v>5</v>
      </c>
      <c r="G5" s="107" t="s">
        <v>6</v>
      </c>
      <c r="H5" s="107">
        <v>2024</v>
      </c>
      <c r="I5" s="107">
        <v>2025</v>
      </c>
      <c r="J5" s="107">
        <v>2026</v>
      </c>
      <c r="K5" s="107" t="s">
        <v>10</v>
      </c>
      <c r="L5" s="164"/>
    </row>
    <row r="6" spans="1:14" s="11" customFormat="1" ht="37.5" customHeight="1" x14ac:dyDescent="0.25">
      <c r="A6" s="177" t="s">
        <v>195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9"/>
    </row>
    <row r="7" spans="1:14" ht="27" customHeight="1" x14ac:dyDescent="0.25">
      <c r="A7" s="165" t="s">
        <v>196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</row>
    <row r="8" spans="1:14" ht="33.75" customHeight="1" x14ac:dyDescent="0.25">
      <c r="A8" s="141" t="s">
        <v>197</v>
      </c>
      <c r="B8" s="141"/>
      <c r="C8" s="141"/>
      <c r="D8" s="141"/>
      <c r="E8" s="141"/>
      <c r="F8" s="141"/>
      <c r="G8" s="141"/>
      <c r="H8" s="141"/>
      <c r="I8" s="46"/>
      <c r="J8" s="46"/>
      <c r="K8" s="46"/>
      <c r="L8" s="46"/>
    </row>
    <row r="9" spans="1:14" ht="77.25" customHeight="1" x14ac:dyDescent="0.25">
      <c r="A9" s="170" t="s">
        <v>177</v>
      </c>
      <c r="B9" s="173" t="s">
        <v>198</v>
      </c>
      <c r="C9" s="180" t="s">
        <v>96</v>
      </c>
      <c r="D9" s="173" t="s">
        <v>12</v>
      </c>
      <c r="E9" s="173" t="s">
        <v>87</v>
      </c>
      <c r="F9" s="173" t="s">
        <v>199</v>
      </c>
      <c r="G9" s="111" t="s">
        <v>200</v>
      </c>
      <c r="H9" s="23">
        <f>150+190.805</f>
        <v>340.80500000000001</v>
      </c>
      <c r="I9" s="23">
        <v>150</v>
      </c>
      <c r="J9" s="23">
        <v>150</v>
      </c>
      <c r="K9" s="116">
        <f>SUM(H9:J9)</f>
        <v>640.80500000000006</v>
      </c>
      <c r="L9" s="180" t="s">
        <v>201</v>
      </c>
      <c r="M9" s="117"/>
      <c r="N9" s="118"/>
    </row>
    <row r="10" spans="1:14" ht="84.75" customHeight="1" x14ac:dyDescent="0.25">
      <c r="A10" s="172"/>
      <c r="B10" s="176"/>
      <c r="C10" s="181"/>
      <c r="D10" s="176"/>
      <c r="E10" s="176"/>
      <c r="F10" s="176"/>
      <c r="G10" s="95">
        <v>244</v>
      </c>
      <c r="H10" s="23">
        <f>450-290.805</f>
        <v>159.19499999999999</v>
      </c>
      <c r="I10" s="23">
        <v>450</v>
      </c>
      <c r="J10" s="23">
        <v>450</v>
      </c>
      <c r="K10" s="116">
        <f>SUM(H10:J10)</f>
        <v>1059.1949999999999</v>
      </c>
      <c r="L10" s="181"/>
      <c r="M10" s="4" t="s">
        <v>202</v>
      </c>
    </row>
    <row r="11" spans="1:14" ht="111" customHeight="1" x14ac:dyDescent="0.25">
      <c r="A11" s="119" t="s">
        <v>181</v>
      </c>
      <c r="B11" s="120" t="s">
        <v>203</v>
      </c>
      <c r="C11" s="112" t="s">
        <v>96</v>
      </c>
      <c r="D11" s="109" t="s">
        <v>12</v>
      </c>
      <c r="E11" s="109" t="s">
        <v>87</v>
      </c>
      <c r="F11" s="109" t="s">
        <v>199</v>
      </c>
      <c r="G11" s="95">
        <v>612</v>
      </c>
      <c r="H11" s="23">
        <v>893.34299999999996</v>
      </c>
      <c r="I11" s="23">
        <v>0</v>
      </c>
      <c r="J11" s="23">
        <v>0</v>
      </c>
      <c r="K11" s="116">
        <f>SUM(H11:J11)</f>
        <v>893.34299999999996</v>
      </c>
      <c r="L11" s="17" t="s">
        <v>222</v>
      </c>
    </row>
    <row r="12" spans="1:14" s="24" customFormat="1" ht="27" customHeight="1" x14ac:dyDescent="0.25">
      <c r="A12" s="165" t="s">
        <v>37</v>
      </c>
      <c r="B12" s="165"/>
      <c r="C12" s="47"/>
      <c r="D12" s="48"/>
      <c r="E12" s="48"/>
      <c r="F12" s="48"/>
      <c r="G12" s="48"/>
      <c r="H12" s="57">
        <f>SUM(H9:H11)</f>
        <v>1393.3429999999998</v>
      </c>
      <c r="I12" s="57">
        <f t="shared" ref="I12:K12" si="0">SUM(I9:I11)</f>
        <v>600</v>
      </c>
      <c r="J12" s="57">
        <f t="shared" si="0"/>
        <v>600</v>
      </c>
      <c r="K12" s="57">
        <f t="shared" si="0"/>
        <v>2593.3429999999998</v>
      </c>
      <c r="L12" s="110"/>
    </row>
    <row r="13" spans="1:14" ht="38.25" customHeight="1" x14ac:dyDescent="0.25">
      <c r="A13" s="184" t="s">
        <v>204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</row>
    <row r="14" spans="1:14" ht="69.75" hidden="1" customHeight="1" x14ac:dyDescent="0.25">
      <c r="A14" s="170" t="s">
        <v>205</v>
      </c>
      <c r="B14" s="186" t="s">
        <v>206</v>
      </c>
      <c r="C14" s="180" t="s">
        <v>96</v>
      </c>
      <c r="D14" s="173" t="s">
        <v>12</v>
      </c>
      <c r="E14" s="170" t="s">
        <v>87</v>
      </c>
      <c r="F14" s="111"/>
      <c r="G14" s="111"/>
      <c r="H14" s="121">
        <v>1979.4</v>
      </c>
      <c r="I14" s="121">
        <v>1979.4</v>
      </c>
      <c r="J14" s="121"/>
      <c r="K14" s="121">
        <f>SUM(H14:I14)</f>
        <v>3958.8</v>
      </c>
      <c r="L14" s="122" t="s">
        <v>207</v>
      </c>
    </row>
    <row r="15" spans="1:14" ht="69.75" customHeight="1" x14ac:dyDescent="0.25">
      <c r="A15" s="171"/>
      <c r="B15" s="187"/>
      <c r="C15" s="189"/>
      <c r="D15" s="175"/>
      <c r="E15" s="171"/>
      <c r="F15" s="173" t="s">
        <v>208</v>
      </c>
      <c r="G15" s="111" t="s">
        <v>189</v>
      </c>
      <c r="H15" s="23">
        <v>5032.49</v>
      </c>
      <c r="I15" s="23">
        <v>4271.1989999999996</v>
      </c>
      <c r="J15" s="23">
        <v>4271.1989999999996</v>
      </c>
      <c r="K15" s="116">
        <f>SUM(H15:J15)</f>
        <v>13574.887999999999</v>
      </c>
      <c r="L15" s="173" t="s">
        <v>209</v>
      </c>
    </row>
    <row r="16" spans="1:14" ht="69.75" customHeight="1" x14ac:dyDescent="0.25">
      <c r="A16" s="171"/>
      <c r="B16" s="187"/>
      <c r="C16" s="189"/>
      <c r="D16" s="175"/>
      <c r="E16" s="171"/>
      <c r="F16" s="174"/>
      <c r="G16" s="111" t="s">
        <v>210</v>
      </c>
      <c r="H16" s="23">
        <v>947.9</v>
      </c>
      <c r="I16" s="23">
        <v>947.9</v>
      </c>
      <c r="J16" s="23">
        <v>947.9</v>
      </c>
      <c r="K16" s="116">
        <f>SUM(H16:J16)</f>
        <v>2843.7</v>
      </c>
      <c r="L16" s="175"/>
    </row>
    <row r="17" spans="1:14" ht="69.75" customHeight="1" x14ac:dyDescent="0.25">
      <c r="A17" s="171"/>
      <c r="B17" s="187"/>
      <c r="C17" s="189"/>
      <c r="D17" s="175"/>
      <c r="E17" s="171"/>
      <c r="F17" s="175"/>
      <c r="G17" s="111" t="s">
        <v>211</v>
      </c>
      <c r="H17" s="23">
        <v>1519.81</v>
      </c>
      <c r="I17" s="23">
        <v>1289.9010000000001</v>
      </c>
      <c r="J17" s="23">
        <v>1289.9010000000001</v>
      </c>
      <c r="K17" s="116">
        <f>SUM(H17:J17)</f>
        <v>4099.6120000000001</v>
      </c>
      <c r="L17" s="175"/>
      <c r="N17" s="96"/>
    </row>
    <row r="18" spans="1:14" ht="57" customHeight="1" x14ac:dyDescent="0.25">
      <c r="A18" s="171"/>
      <c r="B18" s="187"/>
      <c r="C18" s="181"/>
      <c r="D18" s="176"/>
      <c r="E18" s="172"/>
      <c r="F18" s="176"/>
      <c r="G18" s="111" t="s">
        <v>13</v>
      </c>
      <c r="H18" s="23">
        <v>1000</v>
      </c>
      <c r="I18" s="23">
        <v>1000</v>
      </c>
      <c r="J18" s="23">
        <v>1000</v>
      </c>
      <c r="K18" s="116">
        <f>SUM(H18:J18)</f>
        <v>3000</v>
      </c>
      <c r="L18" s="176"/>
    </row>
    <row r="19" spans="1:14" ht="33.75" hidden="1" customHeight="1" x14ac:dyDescent="0.25">
      <c r="A19" s="172"/>
      <c r="B19" s="188"/>
      <c r="C19" s="107"/>
      <c r="D19" s="109"/>
      <c r="E19" s="111"/>
      <c r="F19" s="109"/>
      <c r="G19" s="107"/>
      <c r="H19" s="23"/>
      <c r="I19" s="23"/>
      <c r="J19" s="23"/>
      <c r="K19" s="23">
        <f>SUM(H19:I19)</f>
        <v>0</v>
      </c>
      <c r="L19" s="108"/>
    </row>
    <row r="20" spans="1:14" ht="24.75" customHeight="1" x14ac:dyDescent="0.25">
      <c r="A20" s="165" t="s">
        <v>59</v>
      </c>
      <c r="B20" s="165"/>
      <c r="C20" s="47"/>
      <c r="D20" s="48"/>
      <c r="E20" s="50"/>
      <c r="F20" s="47"/>
      <c r="G20" s="47"/>
      <c r="H20" s="57">
        <f>SUM(H15:H19)</f>
        <v>8500.1999999999989</v>
      </c>
      <c r="I20" s="57">
        <f>SUM(I15:I19)</f>
        <v>7508.9999999999991</v>
      </c>
      <c r="J20" s="57">
        <f>SUM(J15:J19)</f>
        <v>7508.9999999999991</v>
      </c>
      <c r="K20" s="57">
        <f>SUM(K15:K19)</f>
        <v>23518.2</v>
      </c>
      <c r="L20" s="46"/>
    </row>
    <row r="21" spans="1:14" ht="33.75" customHeight="1" x14ac:dyDescent="0.25">
      <c r="A21" s="184" t="s">
        <v>212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</row>
    <row r="22" spans="1:14" ht="84" customHeight="1" x14ac:dyDescent="0.25">
      <c r="A22" s="123" t="s">
        <v>213</v>
      </c>
      <c r="B22" s="124" t="s">
        <v>214</v>
      </c>
      <c r="C22" s="107" t="s">
        <v>96</v>
      </c>
      <c r="D22" s="109" t="s">
        <v>12</v>
      </c>
      <c r="E22" s="109" t="s">
        <v>32</v>
      </c>
      <c r="F22" s="109" t="s">
        <v>215</v>
      </c>
      <c r="G22" s="109" t="s">
        <v>216</v>
      </c>
      <c r="H22" s="125">
        <v>0</v>
      </c>
      <c r="I22" s="125">
        <v>0</v>
      </c>
      <c r="J22" s="125">
        <v>0</v>
      </c>
      <c r="K22" s="116">
        <f>SUM(H22:J22)</f>
        <v>0</v>
      </c>
      <c r="L22" s="142" t="s">
        <v>217</v>
      </c>
    </row>
    <row r="23" spans="1:14" ht="90" customHeight="1" x14ac:dyDescent="0.25">
      <c r="A23" s="111" t="s">
        <v>218</v>
      </c>
      <c r="B23" s="108" t="s">
        <v>219</v>
      </c>
      <c r="C23" s="107" t="s">
        <v>96</v>
      </c>
      <c r="D23" s="109" t="s">
        <v>12</v>
      </c>
      <c r="E23" s="109" t="s">
        <v>32</v>
      </c>
      <c r="F23" s="109" t="s">
        <v>220</v>
      </c>
      <c r="G23" s="109" t="s">
        <v>216</v>
      </c>
      <c r="H23" s="125">
        <v>0</v>
      </c>
      <c r="I23" s="125">
        <v>0</v>
      </c>
      <c r="J23" s="125">
        <v>0</v>
      </c>
      <c r="K23" s="116">
        <f>SUM(H23:J23)</f>
        <v>0</v>
      </c>
      <c r="L23" s="142"/>
    </row>
    <row r="24" spans="1:14" ht="23.25" customHeight="1" x14ac:dyDescent="0.25">
      <c r="A24" s="185" t="s">
        <v>63</v>
      </c>
      <c r="B24" s="185"/>
      <c r="C24" s="47"/>
      <c r="D24" s="47"/>
      <c r="E24" s="47"/>
      <c r="F24" s="47"/>
      <c r="G24" s="47"/>
      <c r="H24" s="57">
        <f>SUM(H22:H23)</f>
        <v>0</v>
      </c>
      <c r="I24" s="57">
        <f>SUM(I22:I23)</f>
        <v>0</v>
      </c>
      <c r="J24" s="57">
        <f>SUM(J22:J23)</f>
        <v>0</v>
      </c>
      <c r="K24" s="57">
        <f>SUM(K22:K23)</f>
        <v>0</v>
      </c>
      <c r="L24" s="46"/>
    </row>
    <row r="25" spans="1:14" ht="21" customHeight="1" x14ac:dyDescent="0.25">
      <c r="A25" s="135" t="s">
        <v>82</v>
      </c>
      <c r="B25" s="135"/>
      <c r="C25" s="47"/>
      <c r="D25" s="47"/>
      <c r="E25" s="47"/>
      <c r="F25" s="47"/>
      <c r="G25" s="47"/>
      <c r="H25" s="57">
        <f>H20+H24+H12</f>
        <v>9893.5429999999978</v>
      </c>
      <c r="I25" s="57">
        <f t="shared" ref="I25:K25" si="1">I20+I24+I12</f>
        <v>8108.9999999999991</v>
      </c>
      <c r="J25" s="57">
        <f t="shared" si="1"/>
        <v>8108.9999999999991</v>
      </c>
      <c r="K25" s="57">
        <f t="shared" si="1"/>
        <v>26111.543000000001</v>
      </c>
      <c r="L25" s="46"/>
    </row>
    <row r="26" spans="1:14" s="29" customFormat="1" ht="21.75" hidden="1" customHeight="1" x14ac:dyDescent="0.25">
      <c r="A26" s="143"/>
      <c r="B26" s="143"/>
      <c r="C26" s="26"/>
      <c r="D26" s="26"/>
      <c r="E26" s="26"/>
      <c r="F26" s="26"/>
      <c r="G26" s="26"/>
      <c r="H26" s="28" t="e">
        <f>#REF!</f>
        <v>#REF!</v>
      </c>
    </row>
    <row r="27" spans="1:14" s="11" customFormat="1" ht="20.25" hidden="1" customHeight="1" x14ac:dyDescent="0.25">
      <c r="A27" s="144"/>
      <c r="B27" s="144"/>
      <c r="C27" s="30"/>
      <c r="D27" s="30"/>
      <c r="E27" s="30"/>
      <c r="F27" s="30"/>
      <c r="G27" s="30"/>
      <c r="H27" s="126" t="e">
        <f>H26-H25</f>
        <v>#REF!</v>
      </c>
    </row>
    <row r="28" spans="1:14" ht="51.75" customHeight="1" x14ac:dyDescent="0.25">
      <c r="A28" s="182"/>
      <c r="B28" s="182"/>
      <c r="C28" s="182"/>
      <c r="D28" s="113"/>
      <c r="E28" s="113"/>
      <c r="F28" s="113"/>
      <c r="G28" s="113"/>
      <c r="L28" s="99"/>
    </row>
    <row r="29" spans="1:14" x14ac:dyDescent="0.25">
      <c r="A29" s="32"/>
      <c r="B29" s="104"/>
      <c r="C29" s="34"/>
      <c r="D29" s="34"/>
      <c r="E29" s="34"/>
      <c r="F29" s="34" t="s">
        <v>1</v>
      </c>
      <c r="G29" s="34"/>
      <c r="H29" s="127">
        <f>H23</f>
        <v>0</v>
      </c>
      <c r="I29" s="127">
        <f>I23</f>
        <v>0</v>
      </c>
      <c r="J29" s="127">
        <f>J23</f>
        <v>0</v>
      </c>
      <c r="K29" s="127">
        <f>SUM(H29:J29)</f>
        <v>0</v>
      </c>
    </row>
    <row r="30" spans="1:14" x14ac:dyDescent="0.25">
      <c r="A30" s="32"/>
      <c r="B30" s="104"/>
      <c r="C30" s="34"/>
      <c r="D30" s="34"/>
      <c r="E30" s="34"/>
      <c r="F30" s="34" t="s">
        <v>2</v>
      </c>
      <c r="G30" s="34"/>
      <c r="H30" s="127">
        <f>H22+H20</f>
        <v>8500.1999999999989</v>
      </c>
      <c r="I30" s="127">
        <f>I22+I20</f>
        <v>7508.9999999999991</v>
      </c>
      <c r="J30" s="127">
        <f>J22+J20</f>
        <v>7508.9999999999991</v>
      </c>
      <c r="K30" s="127">
        <f>SUM(H30:J30)</f>
        <v>23518.199999999997</v>
      </c>
    </row>
    <row r="31" spans="1:14" x14ac:dyDescent="0.25">
      <c r="A31" s="32"/>
      <c r="B31" s="104"/>
      <c r="C31" s="34"/>
      <c r="D31" s="34"/>
      <c r="E31" s="34"/>
      <c r="F31" s="34" t="s">
        <v>7</v>
      </c>
      <c r="G31" s="34"/>
      <c r="H31" s="127">
        <f>H12</f>
        <v>1393.3429999999998</v>
      </c>
      <c r="I31" s="127">
        <f t="shared" ref="I31:J31" si="2">I12</f>
        <v>600</v>
      </c>
      <c r="J31" s="127">
        <f t="shared" si="2"/>
        <v>600</v>
      </c>
      <c r="K31" s="127">
        <f>SUM(H31:J31)</f>
        <v>2593.3429999999998</v>
      </c>
    </row>
    <row r="32" spans="1:14" x14ac:dyDescent="0.25">
      <c r="A32" s="32"/>
      <c r="B32" s="104"/>
      <c r="C32" s="34"/>
      <c r="D32" s="34"/>
      <c r="E32" s="34"/>
      <c r="F32" s="34"/>
      <c r="G32" s="34"/>
    </row>
    <row r="33" spans="1:11" x14ac:dyDescent="0.25">
      <c r="A33" s="32"/>
      <c r="B33" s="104"/>
      <c r="C33" s="34"/>
      <c r="D33" s="34"/>
      <c r="E33" s="34"/>
      <c r="F33" s="34"/>
      <c r="G33" s="34"/>
      <c r="H33" s="128"/>
      <c r="I33" s="128"/>
      <c r="J33" s="128"/>
    </row>
    <row r="34" spans="1:11" x14ac:dyDescent="0.25">
      <c r="A34" s="32"/>
      <c r="B34" s="104"/>
      <c r="C34" s="34"/>
      <c r="D34" s="34"/>
      <c r="E34" s="34"/>
      <c r="F34" s="34"/>
      <c r="G34" s="34"/>
      <c r="H34" s="128"/>
      <c r="I34" s="128"/>
      <c r="J34" s="128"/>
    </row>
    <row r="35" spans="1:11" x14ac:dyDescent="0.25">
      <c r="A35" s="32"/>
      <c r="B35" s="104"/>
      <c r="C35" s="34"/>
      <c r="D35" s="34"/>
      <c r="E35" s="34"/>
      <c r="F35" s="34" t="s">
        <v>84</v>
      </c>
      <c r="G35" s="34"/>
      <c r="H35" s="102">
        <f>H22+H23+H15+H16+H17+H18+H9+H10</f>
        <v>9000.1999999999989</v>
      </c>
      <c r="I35" s="102">
        <f>I22+I23+I15+I16+I17+I18+I9+I10</f>
        <v>8108.9999999999991</v>
      </c>
      <c r="J35" s="102">
        <f>J22+J23+J15+J16+J17+J18+J9+J10</f>
        <v>8108.9999999999991</v>
      </c>
      <c r="K35" s="127">
        <f>SUM(H35:J35)</f>
        <v>25218.199999999997</v>
      </c>
    </row>
    <row r="36" spans="1:11" x14ac:dyDescent="0.25">
      <c r="A36" s="32"/>
      <c r="B36" s="104"/>
      <c r="C36" s="34"/>
      <c r="D36" s="34"/>
      <c r="E36" s="34"/>
      <c r="F36" s="34" t="s">
        <v>221</v>
      </c>
      <c r="G36" s="34"/>
      <c r="H36" s="129">
        <f>H11</f>
        <v>893.34299999999996</v>
      </c>
      <c r="I36" s="129">
        <f t="shared" ref="I36:J36" si="3">I11</f>
        <v>0</v>
      </c>
      <c r="J36" s="129">
        <f t="shared" si="3"/>
        <v>0</v>
      </c>
      <c r="K36" s="127">
        <f>SUM(H36:J36)</f>
        <v>893.34299999999996</v>
      </c>
    </row>
    <row r="37" spans="1:11" x14ac:dyDescent="0.25">
      <c r="A37" s="32"/>
      <c r="B37" s="104"/>
      <c r="C37" s="34"/>
      <c r="D37" s="34"/>
      <c r="E37" s="34"/>
      <c r="F37" s="34"/>
      <c r="G37" s="34"/>
    </row>
    <row r="38" spans="1:11" x14ac:dyDescent="0.25">
      <c r="A38" s="32"/>
      <c r="B38" s="104"/>
      <c r="C38" s="34"/>
      <c r="D38" s="34"/>
      <c r="E38" s="34"/>
      <c r="F38" s="34"/>
      <c r="G38" s="34"/>
    </row>
    <row r="39" spans="1:11" x14ac:dyDescent="0.25">
      <c r="A39" s="32"/>
      <c r="B39" s="104"/>
      <c r="C39" s="34"/>
      <c r="D39" s="34"/>
      <c r="E39" s="34"/>
      <c r="F39" s="34"/>
      <c r="G39" s="34"/>
    </row>
    <row r="40" spans="1:11" x14ac:dyDescent="0.25">
      <c r="A40" s="32"/>
      <c r="B40" s="104"/>
      <c r="C40" s="34"/>
      <c r="D40" s="34"/>
      <c r="E40" s="34"/>
      <c r="F40" s="34"/>
      <c r="G40" s="34"/>
    </row>
    <row r="41" spans="1:11" x14ac:dyDescent="0.25">
      <c r="A41" s="32"/>
      <c r="B41" s="104"/>
      <c r="C41" s="34"/>
      <c r="D41" s="34"/>
      <c r="E41" s="34"/>
      <c r="F41" s="34"/>
      <c r="G41" s="34"/>
    </row>
    <row r="42" spans="1:11" x14ac:dyDescent="0.25">
      <c r="A42" s="32"/>
      <c r="B42" s="104"/>
      <c r="C42" s="34"/>
      <c r="D42" s="34"/>
      <c r="E42" s="34"/>
      <c r="F42" s="34"/>
      <c r="G42" s="34"/>
    </row>
    <row r="43" spans="1:11" x14ac:dyDescent="0.25">
      <c r="A43" s="32"/>
      <c r="B43" s="104"/>
      <c r="C43" s="34"/>
      <c r="D43" s="34"/>
      <c r="E43" s="34"/>
      <c r="F43" s="34"/>
      <c r="G43" s="34"/>
    </row>
    <row r="44" spans="1:11" x14ac:dyDescent="0.25">
      <c r="A44" s="32"/>
      <c r="B44" s="104"/>
      <c r="C44" s="34"/>
      <c r="D44" s="34"/>
      <c r="E44" s="34"/>
      <c r="F44" s="34"/>
      <c r="G44" s="34"/>
    </row>
    <row r="45" spans="1:11" x14ac:dyDescent="0.25">
      <c r="A45" s="32"/>
      <c r="B45" s="104"/>
      <c r="C45" s="34"/>
      <c r="D45" s="34"/>
      <c r="E45" s="34"/>
      <c r="F45" s="34"/>
      <c r="G45" s="34"/>
    </row>
    <row r="46" spans="1:11" x14ac:dyDescent="0.25">
      <c r="A46" s="32"/>
      <c r="B46" s="104"/>
      <c r="C46" s="34"/>
      <c r="D46" s="34"/>
      <c r="E46" s="34"/>
      <c r="F46" s="34"/>
      <c r="G46" s="34"/>
    </row>
    <row r="47" spans="1:11" x14ac:dyDescent="0.25">
      <c r="A47" s="32"/>
      <c r="B47" s="104"/>
      <c r="C47" s="34"/>
      <c r="D47" s="34"/>
      <c r="E47" s="34"/>
      <c r="F47" s="34"/>
      <c r="G47" s="34"/>
    </row>
    <row r="48" spans="1:11" x14ac:dyDescent="0.25">
      <c r="A48" s="32"/>
      <c r="B48" s="104"/>
      <c r="C48" s="34"/>
      <c r="D48" s="34"/>
      <c r="E48" s="34"/>
      <c r="F48" s="34"/>
      <c r="G48" s="34"/>
    </row>
    <row r="49" spans="1:7" x14ac:dyDescent="0.25">
      <c r="A49" s="32"/>
      <c r="B49" s="104"/>
      <c r="C49" s="34"/>
      <c r="D49" s="34"/>
      <c r="E49" s="34"/>
      <c r="F49" s="34"/>
      <c r="G49" s="34"/>
    </row>
    <row r="50" spans="1:7" x14ac:dyDescent="0.25">
      <c r="A50" s="32"/>
      <c r="B50" s="104"/>
      <c r="C50" s="34"/>
      <c r="D50" s="34"/>
      <c r="E50" s="34"/>
      <c r="F50" s="34"/>
      <c r="G50" s="34"/>
    </row>
    <row r="51" spans="1:7" x14ac:dyDescent="0.25">
      <c r="A51" s="32"/>
      <c r="B51" s="104"/>
      <c r="C51" s="34"/>
      <c r="D51" s="34"/>
      <c r="E51" s="34"/>
      <c r="F51" s="34"/>
      <c r="G51" s="34"/>
    </row>
    <row r="52" spans="1:7" x14ac:dyDescent="0.25">
      <c r="A52" s="32"/>
      <c r="B52" s="104"/>
      <c r="C52" s="34"/>
      <c r="D52" s="34"/>
      <c r="E52" s="34"/>
      <c r="F52" s="34"/>
      <c r="G52" s="34"/>
    </row>
    <row r="53" spans="1:7" x14ac:dyDescent="0.25">
      <c r="A53" s="32"/>
      <c r="B53" s="104"/>
      <c r="C53" s="34"/>
      <c r="D53" s="34"/>
      <c r="E53" s="34"/>
      <c r="F53" s="34"/>
      <c r="G53" s="34"/>
    </row>
    <row r="54" spans="1:7" x14ac:dyDescent="0.25">
      <c r="A54" s="32"/>
      <c r="B54" s="104"/>
      <c r="C54" s="34"/>
      <c r="D54" s="34"/>
      <c r="E54" s="34"/>
      <c r="F54" s="34"/>
      <c r="G54" s="34"/>
    </row>
    <row r="55" spans="1:7" x14ac:dyDescent="0.25">
      <c r="A55" s="32"/>
      <c r="B55" s="104"/>
      <c r="C55" s="34"/>
      <c r="D55" s="34"/>
      <c r="E55" s="34"/>
      <c r="F55" s="34"/>
      <c r="G55" s="34"/>
    </row>
    <row r="56" spans="1:7" x14ac:dyDescent="0.25">
      <c r="A56" s="32"/>
      <c r="B56" s="104"/>
      <c r="C56" s="34"/>
      <c r="D56" s="34"/>
      <c r="E56" s="34"/>
      <c r="F56" s="34"/>
      <c r="G56" s="34"/>
    </row>
    <row r="57" spans="1:7" x14ac:dyDescent="0.25">
      <c r="A57" s="32"/>
      <c r="B57" s="104"/>
      <c r="C57" s="34"/>
      <c r="D57" s="34"/>
      <c r="E57" s="34"/>
      <c r="F57" s="34"/>
      <c r="G57" s="34"/>
    </row>
    <row r="58" spans="1:7" x14ac:dyDescent="0.25">
      <c r="A58" s="32"/>
      <c r="B58" s="104"/>
      <c r="C58" s="34"/>
      <c r="D58" s="34"/>
      <c r="E58" s="34"/>
      <c r="F58" s="34"/>
      <c r="G58" s="34"/>
    </row>
    <row r="59" spans="1:7" x14ac:dyDescent="0.25">
      <c r="A59" s="32"/>
      <c r="B59" s="104"/>
      <c r="C59" s="34"/>
      <c r="D59" s="34"/>
      <c r="E59" s="34"/>
      <c r="F59" s="34"/>
      <c r="G59" s="34"/>
    </row>
    <row r="60" spans="1:7" x14ac:dyDescent="0.25">
      <c r="A60" s="32"/>
      <c r="B60" s="104"/>
      <c r="C60" s="34"/>
      <c r="D60" s="34"/>
      <c r="E60" s="34"/>
      <c r="F60" s="34"/>
      <c r="G60" s="34"/>
    </row>
    <row r="61" spans="1:7" x14ac:dyDescent="0.25">
      <c r="A61" s="32"/>
      <c r="B61" s="104"/>
      <c r="C61" s="34"/>
      <c r="D61" s="34"/>
      <c r="E61" s="34"/>
      <c r="F61" s="34"/>
      <c r="G61" s="34"/>
    </row>
    <row r="62" spans="1:7" x14ac:dyDescent="0.25">
      <c r="A62" s="32"/>
      <c r="B62" s="104"/>
      <c r="C62" s="34"/>
      <c r="D62" s="34"/>
      <c r="E62" s="34"/>
      <c r="F62" s="34"/>
      <c r="G62" s="34"/>
    </row>
    <row r="63" spans="1:7" x14ac:dyDescent="0.25">
      <c r="A63" s="32"/>
      <c r="B63" s="104"/>
      <c r="C63" s="34"/>
      <c r="D63" s="34"/>
      <c r="E63" s="34"/>
      <c r="F63" s="34"/>
      <c r="G63" s="34"/>
    </row>
    <row r="64" spans="1:7" x14ac:dyDescent="0.25">
      <c r="A64" s="32"/>
      <c r="B64" s="104"/>
      <c r="C64" s="34"/>
      <c r="D64" s="34"/>
      <c r="E64" s="34"/>
      <c r="F64" s="34"/>
      <c r="G64" s="34"/>
    </row>
  </sheetData>
  <mergeCells count="36">
    <mergeCell ref="A27:B27"/>
    <mergeCell ref="A28:C28"/>
    <mergeCell ref="J1:L1"/>
    <mergeCell ref="J2:L2"/>
    <mergeCell ref="A20:B20"/>
    <mergeCell ref="A21:L21"/>
    <mergeCell ref="L22:L23"/>
    <mergeCell ref="A24:B24"/>
    <mergeCell ref="A25:B25"/>
    <mergeCell ref="A26:B26"/>
    <mergeCell ref="A12:B12"/>
    <mergeCell ref="A13:L13"/>
    <mergeCell ref="A14:A19"/>
    <mergeCell ref="B14:B19"/>
    <mergeCell ref="C14:C18"/>
    <mergeCell ref="D14:D18"/>
    <mergeCell ref="E14:E18"/>
    <mergeCell ref="F15:F18"/>
    <mergeCell ref="L15:L18"/>
    <mergeCell ref="A6:L6"/>
    <mergeCell ref="A7:L7"/>
    <mergeCell ref="A8:H8"/>
    <mergeCell ref="A9:A10"/>
    <mergeCell ref="B9:B10"/>
    <mergeCell ref="C9:C10"/>
    <mergeCell ref="D9:D10"/>
    <mergeCell ref="E9:E10"/>
    <mergeCell ref="F9:F10"/>
    <mergeCell ref="L9:L10"/>
    <mergeCell ref="A3:L3"/>
    <mergeCell ref="A4:A5"/>
    <mergeCell ref="B4:B5"/>
    <mergeCell ref="C4:C5"/>
    <mergeCell ref="D4:G4"/>
    <mergeCell ref="H4:K4"/>
    <mergeCell ref="L4:L5"/>
  </mergeCells>
  <pageMargins left="1.1811023622047245" right="0.51181102362204722" top="0.78740157480314965" bottom="0.92" header="0.31496062992125984" footer="0.31496062992125984"/>
  <pageSetup paperSize="9" scale="72" fitToHeight="2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M61"/>
  <sheetViews>
    <sheetView tabSelected="1" zoomScale="80" zoomScaleNormal="80" workbookViewId="0">
      <selection activeCell="K2" sqref="K2:L2"/>
    </sheetView>
  </sheetViews>
  <sheetFormatPr defaultRowHeight="15.75" x14ac:dyDescent="0.25"/>
  <cols>
    <col min="1" max="1" width="7.375" style="38" customWidth="1"/>
    <col min="2" max="2" width="79.375" style="4" hidden="1" customWidth="1"/>
    <col min="3" max="3" width="18.875" style="41" customWidth="1"/>
    <col min="4" max="4" width="11.375" style="41" customWidth="1"/>
    <col min="5" max="5" width="12" style="41" customWidth="1"/>
    <col min="6" max="6" width="15.125" style="41" customWidth="1"/>
    <col min="7" max="7" width="11.375" style="41" customWidth="1"/>
    <col min="8" max="10" width="16.375" style="41" customWidth="1"/>
    <col min="11" max="11" width="16.375" style="4" customWidth="1"/>
    <col min="12" max="12" width="53.875" style="4" customWidth="1"/>
    <col min="13" max="13" width="13" style="4" customWidth="1"/>
    <col min="14" max="14" width="22.125" style="4" customWidth="1"/>
    <col min="15" max="256" width="9" style="4"/>
    <col min="257" max="257" width="7.375" style="4" customWidth="1"/>
    <col min="258" max="258" width="79.375" style="4" customWidth="1"/>
    <col min="259" max="259" width="18.875" style="4" customWidth="1"/>
    <col min="260" max="260" width="11.375" style="4" customWidth="1"/>
    <col min="261" max="261" width="12" style="4" customWidth="1"/>
    <col min="262" max="262" width="15.125" style="4" customWidth="1"/>
    <col min="263" max="263" width="11.375" style="4" customWidth="1"/>
    <col min="264" max="267" width="16.375" style="4" customWidth="1"/>
    <col min="268" max="268" width="35.5" style="4" customWidth="1"/>
    <col min="269" max="269" width="13" style="4" customWidth="1"/>
    <col min="270" max="270" width="22.125" style="4" customWidth="1"/>
    <col min="271" max="512" width="9" style="4"/>
    <col min="513" max="513" width="7.375" style="4" customWidth="1"/>
    <col min="514" max="514" width="79.375" style="4" customWidth="1"/>
    <col min="515" max="515" width="18.875" style="4" customWidth="1"/>
    <col min="516" max="516" width="11.375" style="4" customWidth="1"/>
    <col min="517" max="517" width="12" style="4" customWidth="1"/>
    <col min="518" max="518" width="15.125" style="4" customWidth="1"/>
    <col min="519" max="519" width="11.375" style="4" customWidth="1"/>
    <col min="520" max="523" width="16.375" style="4" customWidth="1"/>
    <col min="524" max="524" width="35.5" style="4" customWidth="1"/>
    <col min="525" max="525" width="13" style="4" customWidth="1"/>
    <col min="526" max="526" width="22.125" style="4" customWidth="1"/>
    <col min="527" max="768" width="9" style="4"/>
    <col min="769" max="769" width="7.375" style="4" customWidth="1"/>
    <col min="770" max="770" width="79.375" style="4" customWidth="1"/>
    <col min="771" max="771" width="18.875" style="4" customWidth="1"/>
    <col min="772" max="772" width="11.375" style="4" customWidth="1"/>
    <col min="773" max="773" width="12" style="4" customWidth="1"/>
    <col min="774" max="774" width="15.125" style="4" customWidth="1"/>
    <col min="775" max="775" width="11.375" style="4" customWidth="1"/>
    <col min="776" max="779" width="16.375" style="4" customWidth="1"/>
    <col min="780" max="780" width="35.5" style="4" customWidth="1"/>
    <col min="781" max="781" width="13" style="4" customWidth="1"/>
    <col min="782" max="782" width="22.125" style="4" customWidth="1"/>
    <col min="783" max="1024" width="9" style="4"/>
    <col min="1025" max="1025" width="7.375" style="4" customWidth="1"/>
    <col min="1026" max="1026" width="79.375" style="4" customWidth="1"/>
    <col min="1027" max="1027" width="18.875" style="4" customWidth="1"/>
    <col min="1028" max="1028" width="11.375" style="4" customWidth="1"/>
    <col min="1029" max="1029" width="12" style="4" customWidth="1"/>
    <col min="1030" max="1030" width="15.125" style="4" customWidth="1"/>
    <col min="1031" max="1031" width="11.375" style="4" customWidth="1"/>
    <col min="1032" max="1035" width="16.375" style="4" customWidth="1"/>
    <col min="1036" max="1036" width="35.5" style="4" customWidth="1"/>
    <col min="1037" max="1037" width="13" style="4" customWidth="1"/>
    <col min="1038" max="1038" width="22.125" style="4" customWidth="1"/>
    <col min="1039" max="1280" width="9" style="4"/>
    <col min="1281" max="1281" width="7.375" style="4" customWidth="1"/>
    <col min="1282" max="1282" width="79.375" style="4" customWidth="1"/>
    <col min="1283" max="1283" width="18.875" style="4" customWidth="1"/>
    <col min="1284" max="1284" width="11.375" style="4" customWidth="1"/>
    <col min="1285" max="1285" width="12" style="4" customWidth="1"/>
    <col min="1286" max="1286" width="15.125" style="4" customWidth="1"/>
    <col min="1287" max="1287" width="11.375" style="4" customWidth="1"/>
    <col min="1288" max="1291" width="16.375" style="4" customWidth="1"/>
    <col min="1292" max="1292" width="35.5" style="4" customWidth="1"/>
    <col min="1293" max="1293" width="13" style="4" customWidth="1"/>
    <col min="1294" max="1294" width="22.125" style="4" customWidth="1"/>
    <col min="1295" max="1536" width="9" style="4"/>
    <col min="1537" max="1537" width="7.375" style="4" customWidth="1"/>
    <col min="1538" max="1538" width="79.375" style="4" customWidth="1"/>
    <col min="1539" max="1539" width="18.875" style="4" customWidth="1"/>
    <col min="1540" max="1540" width="11.375" style="4" customWidth="1"/>
    <col min="1541" max="1541" width="12" style="4" customWidth="1"/>
    <col min="1542" max="1542" width="15.125" style="4" customWidth="1"/>
    <col min="1543" max="1543" width="11.375" style="4" customWidth="1"/>
    <col min="1544" max="1547" width="16.375" style="4" customWidth="1"/>
    <col min="1548" max="1548" width="35.5" style="4" customWidth="1"/>
    <col min="1549" max="1549" width="13" style="4" customWidth="1"/>
    <col min="1550" max="1550" width="22.125" style="4" customWidth="1"/>
    <col min="1551" max="1792" width="9" style="4"/>
    <col min="1793" max="1793" width="7.375" style="4" customWidth="1"/>
    <col min="1794" max="1794" width="79.375" style="4" customWidth="1"/>
    <col min="1795" max="1795" width="18.875" style="4" customWidth="1"/>
    <col min="1796" max="1796" width="11.375" style="4" customWidth="1"/>
    <col min="1797" max="1797" width="12" style="4" customWidth="1"/>
    <col min="1798" max="1798" width="15.125" style="4" customWidth="1"/>
    <col min="1799" max="1799" width="11.375" style="4" customWidth="1"/>
    <col min="1800" max="1803" width="16.375" style="4" customWidth="1"/>
    <col min="1804" max="1804" width="35.5" style="4" customWidth="1"/>
    <col min="1805" max="1805" width="13" style="4" customWidth="1"/>
    <col min="1806" max="1806" width="22.125" style="4" customWidth="1"/>
    <col min="1807" max="2048" width="9" style="4"/>
    <col min="2049" max="2049" width="7.375" style="4" customWidth="1"/>
    <col min="2050" max="2050" width="79.375" style="4" customWidth="1"/>
    <col min="2051" max="2051" width="18.875" style="4" customWidth="1"/>
    <col min="2052" max="2052" width="11.375" style="4" customWidth="1"/>
    <col min="2053" max="2053" width="12" style="4" customWidth="1"/>
    <col min="2054" max="2054" width="15.125" style="4" customWidth="1"/>
    <col min="2055" max="2055" width="11.375" style="4" customWidth="1"/>
    <col min="2056" max="2059" width="16.375" style="4" customWidth="1"/>
    <col min="2060" max="2060" width="35.5" style="4" customWidth="1"/>
    <col min="2061" max="2061" width="13" style="4" customWidth="1"/>
    <col min="2062" max="2062" width="22.125" style="4" customWidth="1"/>
    <col min="2063" max="2304" width="9" style="4"/>
    <col min="2305" max="2305" width="7.375" style="4" customWidth="1"/>
    <col min="2306" max="2306" width="79.375" style="4" customWidth="1"/>
    <col min="2307" max="2307" width="18.875" style="4" customWidth="1"/>
    <col min="2308" max="2308" width="11.375" style="4" customWidth="1"/>
    <col min="2309" max="2309" width="12" style="4" customWidth="1"/>
    <col min="2310" max="2310" width="15.125" style="4" customWidth="1"/>
    <col min="2311" max="2311" width="11.375" style="4" customWidth="1"/>
    <col min="2312" max="2315" width="16.375" style="4" customWidth="1"/>
    <col min="2316" max="2316" width="35.5" style="4" customWidth="1"/>
    <col min="2317" max="2317" width="13" style="4" customWidth="1"/>
    <col min="2318" max="2318" width="22.125" style="4" customWidth="1"/>
    <col min="2319" max="2560" width="9" style="4"/>
    <col min="2561" max="2561" width="7.375" style="4" customWidth="1"/>
    <col min="2562" max="2562" width="79.375" style="4" customWidth="1"/>
    <col min="2563" max="2563" width="18.875" style="4" customWidth="1"/>
    <col min="2564" max="2564" width="11.375" style="4" customWidth="1"/>
    <col min="2565" max="2565" width="12" style="4" customWidth="1"/>
    <col min="2566" max="2566" width="15.125" style="4" customWidth="1"/>
    <col min="2567" max="2567" width="11.375" style="4" customWidth="1"/>
    <col min="2568" max="2571" width="16.375" style="4" customWidth="1"/>
    <col min="2572" max="2572" width="35.5" style="4" customWidth="1"/>
    <col min="2573" max="2573" width="13" style="4" customWidth="1"/>
    <col min="2574" max="2574" width="22.125" style="4" customWidth="1"/>
    <col min="2575" max="2816" width="9" style="4"/>
    <col min="2817" max="2817" width="7.375" style="4" customWidth="1"/>
    <col min="2818" max="2818" width="79.375" style="4" customWidth="1"/>
    <col min="2819" max="2819" width="18.875" style="4" customWidth="1"/>
    <col min="2820" max="2820" width="11.375" style="4" customWidth="1"/>
    <col min="2821" max="2821" width="12" style="4" customWidth="1"/>
    <col min="2822" max="2822" width="15.125" style="4" customWidth="1"/>
    <col min="2823" max="2823" width="11.375" style="4" customWidth="1"/>
    <col min="2824" max="2827" width="16.375" style="4" customWidth="1"/>
    <col min="2828" max="2828" width="35.5" style="4" customWidth="1"/>
    <col min="2829" max="2829" width="13" style="4" customWidth="1"/>
    <col min="2830" max="2830" width="22.125" style="4" customWidth="1"/>
    <col min="2831" max="3072" width="9" style="4"/>
    <col min="3073" max="3073" width="7.375" style="4" customWidth="1"/>
    <col min="3074" max="3074" width="79.375" style="4" customWidth="1"/>
    <col min="3075" max="3075" width="18.875" style="4" customWidth="1"/>
    <col min="3076" max="3076" width="11.375" style="4" customWidth="1"/>
    <col min="3077" max="3077" width="12" style="4" customWidth="1"/>
    <col min="3078" max="3078" width="15.125" style="4" customWidth="1"/>
    <col min="3079" max="3079" width="11.375" style="4" customWidth="1"/>
    <col min="3080" max="3083" width="16.375" style="4" customWidth="1"/>
    <col min="3084" max="3084" width="35.5" style="4" customWidth="1"/>
    <col min="3085" max="3085" width="13" style="4" customWidth="1"/>
    <col min="3086" max="3086" width="22.125" style="4" customWidth="1"/>
    <col min="3087" max="3328" width="9" style="4"/>
    <col min="3329" max="3329" width="7.375" style="4" customWidth="1"/>
    <col min="3330" max="3330" width="79.375" style="4" customWidth="1"/>
    <col min="3331" max="3331" width="18.875" style="4" customWidth="1"/>
    <col min="3332" max="3332" width="11.375" style="4" customWidth="1"/>
    <col min="3333" max="3333" width="12" style="4" customWidth="1"/>
    <col min="3334" max="3334" width="15.125" style="4" customWidth="1"/>
    <col min="3335" max="3335" width="11.375" style="4" customWidth="1"/>
    <col min="3336" max="3339" width="16.375" style="4" customWidth="1"/>
    <col min="3340" max="3340" width="35.5" style="4" customWidth="1"/>
    <col min="3341" max="3341" width="13" style="4" customWidth="1"/>
    <col min="3342" max="3342" width="22.125" style="4" customWidth="1"/>
    <col min="3343" max="3584" width="9" style="4"/>
    <col min="3585" max="3585" width="7.375" style="4" customWidth="1"/>
    <col min="3586" max="3586" width="79.375" style="4" customWidth="1"/>
    <col min="3587" max="3587" width="18.875" style="4" customWidth="1"/>
    <col min="3588" max="3588" width="11.375" style="4" customWidth="1"/>
    <col min="3589" max="3589" width="12" style="4" customWidth="1"/>
    <col min="3590" max="3590" width="15.125" style="4" customWidth="1"/>
    <col min="3591" max="3591" width="11.375" style="4" customWidth="1"/>
    <col min="3592" max="3595" width="16.375" style="4" customWidth="1"/>
    <col min="3596" max="3596" width="35.5" style="4" customWidth="1"/>
    <col min="3597" max="3597" width="13" style="4" customWidth="1"/>
    <col min="3598" max="3598" width="22.125" style="4" customWidth="1"/>
    <col min="3599" max="3840" width="9" style="4"/>
    <col min="3841" max="3841" width="7.375" style="4" customWidth="1"/>
    <col min="3842" max="3842" width="79.375" style="4" customWidth="1"/>
    <col min="3843" max="3843" width="18.875" style="4" customWidth="1"/>
    <col min="3844" max="3844" width="11.375" style="4" customWidth="1"/>
    <col min="3845" max="3845" width="12" style="4" customWidth="1"/>
    <col min="3846" max="3846" width="15.125" style="4" customWidth="1"/>
    <col min="3847" max="3847" width="11.375" style="4" customWidth="1"/>
    <col min="3848" max="3851" width="16.375" style="4" customWidth="1"/>
    <col min="3852" max="3852" width="35.5" style="4" customWidth="1"/>
    <col min="3853" max="3853" width="13" style="4" customWidth="1"/>
    <col min="3854" max="3854" width="22.125" style="4" customWidth="1"/>
    <col min="3855" max="4096" width="9" style="4"/>
    <col min="4097" max="4097" width="7.375" style="4" customWidth="1"/>
    <col min="4098" max="4098" width="79.375" style="4" customWidth="1"/>
    <col min="4099" max="4099" width="18.875" style="4" customWidth="1"/>
    <col min="4100" max="4100" width="11.375" style="4" customWidth="1"/>
    <col min="4101" max="4101" width="12" style="4" customWidth="1"/>
    <col min="4102" max="4102" width="15.125" style="4" customWidth="1"/>
    <col min="4103" max="4103" width="11.375" style="4" customWidth="1"/>
    <col min="4104" max="4107" width="16.375" style="4" customWidth="1"/>
    <col min="4108" max="4108" width="35.5" style="4" customWidth="1"/>
    <col min="4109" max="4109" width="13" style="4" customWidth="1"/>
    <col min="4110" max="4110" width="22.125" style="4" customWidth="1"/>
    <col min="4111" max="4352" width="9" style="4"/>
    <col min="4353" max="4353" width="7.375" style="4" customWidth="1"/>
    <col min="4354" max="4354" width="79.375" style="4" customWidth="1"/>
    <col min="4355" max="4355" width="18.875" style="4" customWidth="1"/>
    <col min="4356" max="4356" width="11.375" style="4" customWidth="1"/>
    <col min="4357" max="4357" width="12" style="4" customWidth="1"/>
    <col min="4358" max="4358" width="15.125" style="4" customWidth="1"/>
    <col min="4359" max="4359" width="11.375" style="4" customWidth="1"/>
    <col min="4360" max="4363" width="16.375" style="4" customWidth="1"/>
    <col min="4364" max="4364" width="35.5" style="4" customWidth="1"/>
    <col min="4365" max="4365" width="13" style="4" customWidth="1"/>
    <col min="4366" max="4366" width="22.125" style="4" customWidth="1"/>
    <col min="4367" max="4608" width="9" style="4"/>
    <col min="4609" max="4609" width="7.375" style="4" customWidth="1"/>
    <col min="4610" max="4610" width="79.375" style="4" customWidth="1"/>
    <col min="4611" max="4611" width="18.875" style="4" customWidth="1"/>
    <col min="4612" max="4612" width="11.375" style="4" customWidth="1"/>
    <col min="4613" max="4613" width="12" style="4" customWidth="1"/>
    <col min="4614" max="4614" width="15.125" style="4" customWidth="1"/>
    <col min="4615" max="4615" width="11.375" style="4" customWidth="1"/>
    <col min="4616" max="4619" width="16.375" style="4" customWidth="1"/>
    <col min="4620" max="4620" width="35.5" style="4" customWidth="1"/>
    <col min="4621" max="4621" width="13" style="4" customWidth="1"/>
    <col min="4622" max="4622" width="22.125" style="4" customWidth="1"/>
    <col min="4623" max="4864" width="9" style="4"/>
    <col min="4865" max="4865" width="7.375" style="4" customWidth="1"/>
    <col min="4866" max="4866" width="79.375" style="4" customWidth="1"/>
    <col min="4867" max="4867" width="18.875" style="4" customWidth="1"/>
    <col min="4868" max="4868" width="11.375" style="4" customWidth="1"/>
    <col min="4869" max="4869" width="12" style="4" customWidth="1"/>
    <col min="4870" max="4870" width="15.125" style="4" customWidth="1"/>
    <col min="4871" max="4871" width="11.375" style="4" customWidth="1"/>
    <col min="4872" max="4875" width="16.375" style="4" customWidth="1"/>
    <col min="4876" max="4876" width="35.5" style="4" customWidth="1"/>
    <col min="4877" max="4877" width="13" style="4" customWidth="1"/>
    <col min="4878" max="4878" width="22.125" style="4" customWidth="1"/>
    <col min="4879" max="5120" width="9" style="4"/>
    <col min="5121" max="5121" width="7.375" style="4" customWidth="1"/>
    <col min="5122" max="5122" width="79.375" style="4" customWidth="1"/>
    <col min="5123" max="5123" width="18.875" style="4" customWidth="1"/>
    <col min="5124" max="5124" width="11.375" style="4" customWidth="1"/>
    <col min="5125" max="5125" width="12" style="4" customWidth="1"/>
    <col min="5126" max="5126" width="15.125" style="4" customWidth="1"/>
    <col min="5127" max="5127" width="11.375" style="4" customWidth="1"/>
    <col min="5128" max="5131" width="16.375" style="4" customWidth="1"/>
    <col min="5132" max="5132" width="35.5" style="4" customWidth="1"/>
    <col min="5133" max="5133" width="13" style="4" customWidth="1"/>
    <col min="5134" max="5134" width="22.125" style="4" customWidth="1"/>
    <col min="5135" max="5376" width="9" style="4"/>
    <col min="5377" max="5377" width="7.375" style="4" customWidth="1"/>
    <col min="5378" max="5378" width="79.375" style="4" customWidth="1"/>
    <col min="5379" max="5379" width="18.875" style="4" customWidth="1"/>
    <col min="5380" max="5380" width="11.375" style="4" customWidth="1"/>
    <col min="5381" max="5381" width="12" style="4" customWidth="1"/>
    <col min="5382" max="5382" width="15.125" style="4" customWidth="1"/>
    <col min="5383" max="5383" width="11.375" style="4" customWidth="1"/>
    <col min="5384" max="5387" width="16.375" style="4" customWidth="1"/>
    <col min="5388" max="5388" width="35.5" style="4" customWidth="1"/>
    <col min="5389" max="5389" width="13" style="4" customWidth="1"/>
    <col min="5390" max="5390" width="22.125" style="4" customWidth="1"/>
    <col min="5391" max="5632" width="9" style="4"/>
    <col min="5633" max="5633" width="7.375" style="4" customWidth="1"/>
    <col min="5634" max="5634" width="79.375" style="4" customWidth="1"/>
    <col min="5635" max="5635" width="18.875" style="4" customWidth="1"/>
    <col min="5636" max="5636" width="11.375" style="4" customWidth="1"/>
    <col min="5637" max="5637" width="12" style="4" customWidth="1"/>
    <col min="5638" max="5638" width="15.125" style="4" customWidth="1"/>
    <col min="5639" max="5639" width="11.375" style="4" customWidth="1"/>
    <col min="5640" max="5643" width="16.375" style="4" customWidth="1"/>
    <col min="5644" max="5644" width="35.5" style="4" customWidth="1"/>
    <col min="5645" max="5645" width="13" style="4" customWidth="1"/>
    <col min="5646" max="5646" width="22.125" style="4" customWidth="1"/>
    <col min="5647" max="5888" width="9" style="4"/>
    <col min="5889" max="5889" width="7.375" style="4" customWidth="1"/>
    <col min="5890" max="5890" width="79.375" style="4" customWidth="1"/>
    <col min="5891" max="5891" width="18.875" style="4" customWidth="1"/>
    <col min="5892" max="5892" width="11.375" style="4" customWidth="1"/>
    <col min="5893" max="5893" width="12" style="4" customWidth="1"/>
    <col min="5894" max="5894" width="15.125" style="4" customWidth="1"/>
    <col min="5895" max="5895" width="11.375" style="4" customWidth="1"/>
    <col min="5896" max="5899" width="16.375" style="4" customWidth="1"/>
    <col min="5900" max="5900" width="35.5" style="4" customWidth="1"/>
    <col min="5901" max="5901" width="13" style="4" customWidth="1"/>
    <col min="5902" max="5902" width="22.125" style="4" customWidth="1"/>
    <col min="5903" max="6144" width="9" style="4"/>
    <col min="6145" max="6145" width="7.375" style="4" customWidth="1"/>
    <col min="6146" max="6146" width="79.375" style="4" customWidth="1"/>
    <col min="6147" max="6147" width="18.875" style="4" customWidth="1"/>
    <col min="6148" max="6148" width="11.375" style="4" customWidth="1"/>
    <col min="6149" max="6149" width="12" style="4" customWidth="1"/>
    <col min="6150" max="6150" width="15.125" style="4" customWidth="1"/>
    <col min="6151" max="6151" width="11.375" style="4" customWidth="1"/>
    <col min="6152" max="6155" width="16.375" style="4" customWidth="1"/>
    <col min="6156" max="6156" width="35.5" style="4" customWidth="1"/>
    <col min="6157" max="6157" width="13" style="4" customWidth="1"/>
    <col min="6158" max="6158" width="22.125" style="4" customWidth="1"/>
    <col min="6159" max="6400" width="9" style="4"/>
    <col min="6401" max="6401" width="7.375" style="4" customWidth="1"/>
    <col min="6402" max="6402" width="79.375" style="4" customWidth="1"/>
    <col min="6403" max="6403" width="18.875" style="4" customWidth="1"/>
    <col min="6404" max="6404" width="11.375" style="4" customWidth="1"/>
    <col min="6405" max="6405" width="12" style="4" customWidth="1"/>
    <col min="6406" max="6406" width="15.125" style="4" customWidth="1"/>
    <col min="6407" max="6407" width="11.375" style="4" customWidth="1"/>
    <col min="6408" max="6411" width="16.375" style="4" customWidth="1"/>
    <col min="6412" max="6412" width="35.5" style="4" customWidth="1"/>
    <col min="6413" max="6413" width="13" style="4" customWidth="1"/>
    <col min="6414" max="6414" width="22.125" style="4" customWidth="1"/>
    <col min="6415" max="6656" width="9" style="4"/>
    <col min="6657" max="6657" width="7.375" style="4" customWidth="1"/>
    <col min="6658" max="6658" width="79.375" style="4" customWidth="1"/>
    <col min="6659" max="6659" width="18.875" style="4" customWidth="1"/>
    <col min="6660" max="6660" width="11.375" style="4" customWidth="1"/>
    <col min="6661" max="6661" width="12" style="4" customWidth="1"/>
    <col min="6662" max="6662" width="15.125" style="4" customWidth="1"/>
    <col min="6663" max="6663" width="11.375" style="4" customWidth="1"/>
    <col min="6664" max="6667" width="16.375" style="4" customWidth="1"/>
    <col min="6668" max="6668" width="35.5" style="4" customWidth="1"/>
    <col min="6669" max="6669" width="13" style="4" customWidth="1"/>
    <col min="6670" max="6670" width="22.125" style="4" customWidth="1"/>
    <col min="6671" max="6912" width="9" style="4"/>
    <col min="6913" max="6913" width="7.375" style="4" customWidth="1"/>
    <col min="6914" max="6914" width="79.375" style="4" customWidth="1"/>
    <col min="6915" max="6915" width="18.875" style="4" customWidth="1"/>
    <col min="6916" max="6916" width="11.375" style="4" customWidth="1"/>
    <col min="6917" max="6917" width="12" style="4" customWidth="1"/>
    <col min="6918" max="6918" width="15.125" style="4" customWidth="1"/>
    <col min="6919" max="6919" width="11.375" style="4" customWidth="1"/>
    <col min="6920" max="6923" width="16.375" style="4" customWidth="1"/>
    <col min="6924" max="6924" width="35.5" style="4" customWidth="1"/>
    <col min="6925" max="6925" width="13" style="4" customWidth="1"/>
    <col min="6926" max="6926" width="22.125" style="4" customWidth="1"/>
    <col min="6927" max="7168" width="9" style="4"/>
    <col min="7169" max="7169" width="7.375" style="4" customWidth="1"/>
    <col min="7170" max="7170" width="79.375" style="4" customWidth="1"/>
    <col min="7171" max="7171" width="18.875" style="4" customWidth="1"/>
    <col min="7172" max="7172" width="11.375" style="4" customWidth="1"/>
    <col min="7173" max="7173" width="12" style="4" customWidth="1"/>
    <col min="7174" max="7174" width="15.125" style="4" customWidth="1"/>
    <col min="7175" max="7175" width="11.375" style="4" customWidth="1"/>
    <col min="7176" max="7179" width="16.375" style="4" customWidth="1"/>
    <col min="7180" max="7180" width="35.5" style="4" customWidth="1"/>
    <col min="7181" max="7181" width="13" style="4" customWidth="1"/>
    <col min="7182" max="7182" width="22.125" style="4" customWidth="1"/>
    <col min="7183" max="7424" width="9" style="4"/>
    <col min="7425" max="7425" width="7.375" style="4" customWidth="1"/>
    <col min="7426" max="7426" width="79.375" style="4" customWidth="1"/>
    <col min="7427" max="7427" width="18.875" style="4" customWidth="1"/>
    <col min="7428" max="7428" width="11.375" style="4" customWidth="1"/>
    <col min="7429" max="7429" width="12" style="4" customWidth="1"/>
    <col min="7430" max="7430" width="15.125" style="4" customWidth="1"/>
    <col min="7431" max="7431" width="11.375" style="4" customWidth="1"/>
    <col min="7432" max="7435" width="16.375" style="4" customWidth="1"/>
    <col min="7436" max="7436" width="35.5" style="4" customWidth="1"/>
    <col min="7437" max="7437" width="13" style="4" customWidth="1"/>
    <col min="7438" max="7438" width="22.125" style="4" customWidth="1"/>
    <col min="7439" max="7680" width="9" style="4"/>
    <col min="7681" max="7681" width="7.375" style="4" customWidth="1"/>
    <col min="7682" max="7682" width="79.375" style="4" customWidth="1"/>
    <col min="7683" max="7683" width="18.875" style="4" customWidth="1"/>
    <col min="7684" max="7684" width="11.375" style="4" customWidth="1"/>
    <col min="7685" max="7685" width="12" style="4" customWidth="1"/>
    <col min="7686" max="7686" width="15.125" style="4" customWidth="1"/>
    <col min="7687" max="7687" width="11.375" style="4" customWidth="1"/>
    <col min="7688" max="7691" width="16.375" style="4" customWidth="1"/>
    <col min="7692" max="7692" width="35.5" style="4" customWidth="1"/>
    <col min="7693" max="7693" width="13" style="4" customWidth="1"/>
    <col min="7694" max="7694" width="22.125" style="4" customWidth="1"/>
    <col min="7695" max="7936" width="9" style="4"/>
    <col min="7937" max="7937" width="7.375" style="4" customWidth="1"/>
    <col min="7938" max="7938" width="79.375" style="4" customWidth="1"/>
    <col min="7939" max="7939" width="18.875" style="4" customWidth="1"/>
    <col min="7940" max="7940" width="11.375" style="4" customWidth="1"/>
    <col min="7941" max="7941" width="12" style="4" customWidth="1"/>
    <col min="7942" max="7942" width="15.125" style="4" customWidth="1"/>
    <col min="7943" max="7943" width="11.375" style="4" customWidth="1"/>
    <col min="7944" max="7947" width="16.375" style="4" customWidth="1"/>
    <col min="7948" max="7948" width="35.5" style="4" customWidth="1"/>
    <col min="7949" max="7949" width="13" style="4" customWidth="1"/>
    <col min="7950" max="7950" width="22.125" style="4" customWidth="1"/>
    <col min="7951" max="8192" width="9" style="4"/>
    <col min="8193" max="8193" width="7.375" style="4" customWidth="1"/>
    <col min="8194" max="8194" width="79.375" style="4" customWidth="1"/>
    <col min="8195" max="8195" width="18.875" style="4" customWidth="1"/>
    <col min="8196" max="8196" width="11.375" style="4" customWidth="1"/>
    <col min="8197" max="8197" width="12" style="4" customWidth="1"/>
    <col min="8198" max="8198" width="15.125" style="4" customWidth="1"/>
    <col min="8199" max="8199" width="11.375" style="4" customWidth="1"/>
    <col min="8200" max="8203" width="16.375" style="4" customWidth="1"/>
    <col min="8204" max="8204" width="35.5" style="4" customWidth="1"/>
    <col min="8205" max="8205" width="13" style="4" customWidth="1"/>
    <col min="8206" max="8206" width="22.125" style="4" customWidth="1"/>
    <col min="8207" max="8448" width="9" style="4"/>
    <col min="8449" max="8449" width="7.375" style="4" customWidth="1"/>
    <col min="8450" max="8450" width="79.375" style="4" customWidth="1"/>
    <col min="8451" max="8451" width="18.875" style="4" customWidth="1"/>
    <col min="8452" max="8452" width="11.375" style="4" customWidth="1"/>
    <col min="8453" max="8453" width="12" style="4" customWidth="1"/>
    <col min="8454" max="8454" width="15.125" style="4" customWidth="1"/>
    <col min="8455" max="8455" width="11.375" style="4" customWidth="1"/>
    <col min="8456" max="8459" width="16.375" style="4" customWidth="1"/>
    <col min="8460" max="8460" width="35.5" style="4" customWidth="1"/>
    <col min="8461" max="8461" width="13" style="4" customWidth="1"/>
    <col min="8462" max="8462" width="22.125" style="4" customWidth="1"/>
    <col min="8463" max="8704" width="9" style="4"/>
    <col min="8705" max="8705" width="7.375" style="4" customWidth="1"/>
    <col min="8706" max="8706" width="79.375" style="4" customWidth="1"/>
    <col min="8707" max="8707" width="18.875" style="4" customWidth="1"/>
    <col min="8708" max="8708" width="11.375" style="4" customWidth="1"/>
    <col min="8709" max="8709" width="12" style="4" customWidth="1"/>
    <col min="8710" max="8710" width="15.125" style="4" customWidth="1"/>
    <col min="8711" max="8711" width="11.375" style="4" customWidth="1"/>
    <col min="8712" max="8715" width="16.375" style="4" customWidth="1"/>
    <col min="8716" max="8716" width="35.5" style="4" customWidth="1"/>
    <col min="8717" max="8717" width="13" style="4" customWidth="1"/>
    <col min="8718" max="8718" width="22.125" style="4" customWidth="1"/>
    <col min="8719" max="8960" width="9" style="4"/>
    <col min="8961" max="8961" width="7.375" style="4" customWidth="1"/>
    <col min="8962" max="8962" width="79.375" style="4" customWidth="1"/>
    <col min="8963" max="8963" width="18.875" style="4" customWidth="1"/>
    <col min="8964" max="8964" width="11.375" style="4" customWidth="1"/>
    <col min="8965" max="8965" width="12" style="4" customWidth="1"/>
    <col min="8966" max="8966" width="15.125" style="4" customWidth="1"/>
    <col min="8967" max="8967" width="11.375" style="4" customWidth="1"/>
    <col min="8968" max="8971" width="16.375" style="4" customWidth="1"/>
    <col min="8972" max="8972" width="35.5" style="4" customWidth="1"/>
    <col min="8973" max="8973" width="13" style="4" customWidth="1"/>
    <col min="8974" max="8974" width="22.125" style="4" customWidth="1"/>
    <col min="8975" max="9216" width="9" style="4"/>
    <col min="9217" max="9217" width="7.375" style="4" customWidth="1"/>
    <col min="9218" max="9218" width="79.375" style="4" customWidth="1"/>
    <col min="9219" max="9219" width="18.875" style="4" customWidth="1"/>
    <col min="9220" max="9220" width="11.375" style="4" customWidth="1"/>
    <col min="9221" max="9221" width="12" style="4" customWidth="1"/>
    <col min="9222" max="9222" width="15.125" style="4" customWidth="1"/>
    <col min="9223" max="9223" width="11.375" style="4" customWidth="1"/>
    <col min="9224" max="9227" width="16.375" style="4" customWidth="1"/>
    <col min="9228" max="9228" width="35.5" style="4" customWidth="1"/>
    <col min="9229" max="9229" width="13" style="4" customWidth="1"/>
    <col min="9230" max="9230" width="22.125" style="4" customWidth="1"/>
    <col min="9231" max="9472" width="9" style="4"/>
    <col min="9473" max="9473" width="7.375" style="4" customWidth="1"/>
    <col min="9474" max="9474" width="79.375" style="4" customWidth="1"/>
    <col min="9475" max="9475" width="18.875" style="4" customWidth="1"/>
    <col min="9476" max="9476" width="11.375" style="4" customWidth="1"/>
    <col min="9477" max="9477" width="12" style="4" customWidth="1"/>
    <col min="9478" max="9478" width="15.125" style="4" customWidth="1"/>
    <col min="9479" max="9479" width="11.375" style="4" customWidth="1"/>
    <col min="9480" max="9483" width="16.375" style="4" customWidth="1"/>
    <col min="9484" max="9484" width="35.5" style="4" customWidth="1"/>
    <col min="9485" max="9485" width="13" style="4" customWidth="1"/>
    <col min="9486" max="9486" width="22.125" style="4" customWidth="1"/>
    <col min="9487" max="9728" width="9" style="4"/>
    <col min="9729" max="9729" width="7.375" style="4" customWidth="1"/>
    <col min="9730" max="9730" width="79.375" style="4" customWidth="1"/>
    <col min="9731" max="9731" width="18.875" style="4" customWidth="1"/>
    <col min="9732" max="9732" width="11.375" style="4" customWidth="1"/>
    <col min="9733" max="9733" width="12" style="4" customWidth="1"/>
    <col min="9734" max="9734" width="15.125" style="4" customWidth="1"/>
    <col min="9735" max="9735" width="11.375" style="4" customWidth="1"/>
    <col min="9736" max="9739" width="16.375" style="4" customWidth="1"/>
    <col min="9740" max="9740" width="35.5" style="4" customWidth="1"/>
    <col min="9741" max="9741" width="13" style="4" customWidth="1"/>
    <col min="9742" max="9742" width="22.125" style="4" customWidth="1"/>
    <col min="9743" max="9984" width="9" style="4"/>
    <col min="9985" max="9985" width="7.375" style="4" customWidth="1"/>
    <col min="9986" max="9986" width="79.375" style="4" customWidth="1"/>
    <col min="9987" max="9987" width="18.875" style="4" customWidth="1"/>
    <col min="9988" max="9988" width="11.375" style="4" customWidth="1"/>
    <col min="9989" max="9989" width="12" style="4" customWidth="1"/>
    <col min="9990" max="9990" width="15.125" style="4" customWidth="1"/>
    <col min="9991" max="9991" width="11.375" style="4" customWidth="1"/>
    <col min="9992" max="9995" width="16.375" style="4" customWidth="1"/>
    <col min="9996" max="9996" width="35.5" style="4" customWidth="1"/>
    <col min="9997" max="9997" width="13" style="4" customWidth="1"/>
    <col min="9998" max="9998" width="22.125" style="4" customWidth="1"/>
    <col min="9999" max="10240" width="9" style="4"/>
    <col min="10241" max="10241" width="7.375" style="4" customWidth="1"/>
    <col min="10242" max="10242" width="79.375" style="4" customWidth="1"/>
    <col min="10243" max="10243" width="18.875" style="4" customWidth="1"/>
    <col min="10244" max="10244" width="11.375" style="4" customWidth="1"/>
    <col min="10245" max="10245" width="12" style="4" customWidth="1"/>
    <col min="10246" max="10246" width="15.125" style="4" customWidth="1"/>
    <col min="10247" max="10247" width="11.375" style="4" customWidth="1"/>
    <col min="10248" max="10251" width="16.375" style="4" customWidth="1"/>
    <col min="10252" max="10252" width="35.5" style="4" customWidth="1"/>
    <col min="10253" max="10253" width="13" style="4" customWidth="1"/>
    <col min="10254" max="10254" width="22.125" style="4" customWidth="1"/>
    <col min="10255" max="10496" width="9" style="4"/>
    <col min="10497" max="10497" width="7.375" style="4" customWidth="1"/>
    <col min="10498" max="10498" width="79.375" style="4" customWidth="1"/>
    <col min="10499" max="10499" width="18.875" style="4" customWidth="1"/>
    <col min="10500" max="10500" width="11.375" style="4" customWidth="1"/>
    <col min="10501" max="10501" width="12" style="4" customWidth="1"/>
    <col min="10502" max="10502" width="15.125" style="4" customWidth="1"/>
    <col min="10503" max="10503" width="11.375" style="4" customWidth="1"/>
    <col min="10504" max="10507" width="16.375" style="4" customWidth="1"/>
    <col min="10508" max="10508" width="35.5" style="4" customWidth="1"/>
    <col min="10509" max="10509" width="13" style="4" customWidth="1"/>
    <col min="10510" max="10510" width="22.125" style="4" customWidth="1"/>
    <col min="10511" max="10752" width="9" style="4"/>
    <col min="10753" max="10753" width="7.375" style="4" customWidth="1"/>
    <col min="10754" max="10754" width="79.375" style="4" customWidth="1"/>
    <col min="10755" max="10755" width="18.875" style="4" customWidth="1"/>
    <col min="10756" max="10756" width="11.375" style="4" customWidth="1"/>
    <col min="10757" max="10757" width="12" style="4" customWidth="1"/>
    <col min="10758" max="10758" width="15.125" style="4" customWidth="1"/>
    <col min="10759" max="10759" width="11.375" style="4" customWidth="1"/>
    <col min="10760" max="10763" width="16.375" style="4" customWidth="1"/>
    <col min="10764" max="10764" width="35.5" style="4" customWidth="1"/>
    <col min="10765" max="10765" width="13" style="4" customWidth="1"/>
    <col min="10766" max="10766" width="22.125" style="4" customWidth="1"/>
    <col min="10767" max="11008" width="9" style="4"/>
    <col min="11009" max="11009" width="7.375" style="4" customWidth="1"/>
    <col min="11010" max="11010" width="79.375" style="4" customWidth="1"/>
    <col min="11011" max="11011" width="18.875" style="4" customWidth="1"/>
    <col min="11012" max="11012" width="11.375" style="4" customWidth="1"/>
    <col min="11013" max="11013" width="12" style="4" customWidth="1"/>
    <col min="11014" max="11014" width="15.125" style="4" customWidth="1"/>
    <col min="11015" max="11015" width="11.375" style="4" customWidth="1"/>
    <col min="11016" max="11019" width="16.375" style="4" customWidth="1"/>
    <col min="11020" max="11020" width="35.5" style="4" customWidth="1"/>
    <col min="11021" max="11021" width="13" style="4" customWidth="1"/>
    <col min="11022" max="11022" width="22.125" style="4" customWidth="1"/>
    <col min="11023" max="11264" width="9" style="4"/>
    <col min="11265" max="11265" width="7.375" style="4" customWidth="1"/>
    <col min="11266" max="11266" width="79.375" style="4" customWidth="1"/>
    <col min="11267" max="11267" width="18.875" style="4" customWidth="1"/>
    <col min="11268" max="11268" width="11.375" style="4" customWidth="1"/>
    <col min="11269" max="11269" width="12" style="4" customWidth="1"/>
    <col min="11270" max="11270" width="15.125" style="4" customWidth="1"/>
    <col min="11271" max="11271" width="11.375" style="4" customWidth="1"/>
    <col min="11272" max="11275" width="16.375" style="4" customWidth="1"/>
    <col min="11276" max="11276" width="35.5" style="4" customWidth="1"/>
    <col min="11277" max="11277" width="13" style="4" customWidth="1"/>
    <col min="11278" max="11278" width="22.125" style="4" customWidth="1"/>
    <col min="11279" max="11520" width="9" style="4"/>
    <col min="11521" max="11521" width="7.375" style="4" customWidth="1"/>
    <col min="11522" max="11522" width="79.375" style="4" customWidth="1"/>
    <col min="11523" max="11523" width="18.875" style="4" customWidth="1"/>
    <col min="11524" max="11524" width="11.375" style="4" customWidth="1"/>
    <col min="11525" max="11525" width="12" style="4" customWidth="1"/>
    <col min="11526" max="11526" width="15.125" style="4" customWidth="1"/>
    <col min="11527" max="11527" width="11.375" style="4" customWidth="1"/>
    <col min="11528" max="11531" width="16.375" style="4" customWidth="1"/>
    <col min="11532" max="11532" width="35.5" style="4" customWidth="1"/>
    <col min="11533" max="11533" width="13" style="4" customWidth="1"/>
    <col min="11534" max="11534" width="22.125" style="4" customWidth="1"/>
    <col min="11535" max="11776" width="9" style="4"/>
    <col min="11777" max="11777" width="7.375" style="4" customWidth="1"/>
    <col min="11778" max="11778" width="79.375" style="4" customWidth="1"/>
    <col min="11779" max="11779" width="18.875" style="4" customWidth="1"/>
    <col min="11780" max="11780" width="11.375" style="4" customWidth="1"/>
    <col min="11781" max="11781" width="12" style="4" customWidth="1"/>
    <col min="11782" max="11782" width="15.125" style="4" customWidth="1"/>
    <col min="11783" max="11783" width="11.375" style="4" customWidth="1"/>
    <col min="11784" max="11787" width="16.375" style="4" customWidth="1"/>
    <col min="11788" max="11788" width="35.5" style="4" customWidth="1"/>
    <col min="11789" max="11789" width="13" style="4" customWidth="1"/>
    <col min="11790" max="11790" width="22.125" style="4" customWidth="1"/>
    <col min="11791" max="12032" width="9" style="4"/>
    <col min="12033" max="12033" width="7.375" style="4" customWidth="1"/>
    <col min="12034" max="12034" width="79.375" style="4" customWidth="1"/>
    <col min="12035" max="12035" width="18.875" style="4" customWidth="1"/>
    <col min="12036" max="12036" width="11.375" style="4" customWidth="1"/>
    <col min="12037" max="12037" width="12" style="4" customWidth="1"/>
    <col min="12038" max="12038" width="15.125" style="4" customWidth="1"/>
    <col min="12039" max="12039" width="11.375" style="4" customWidth="1"/>
    <col min="12040" max="12043" width="16.375" style="4" customWidth="1"/>
    <col min="12044" max="12044" width="35.5" style="4" customWidth="1"/>
    <col min="12045" max="12045" width="13" style="4" customWidth="1"/>
    <col min="12046" max="12046" width="22.125" style="4" customWidth="1"/>
    <col min="12047" max="12288" width="9" style="4"/>
    <col min="12289" max="12289" width="7.375" style="4" customWidth="1"/>
    <col min="12290" max="12290" width="79.375" style="4" customWidth="1"/>
    <col min="12291" max="12291" width="18.875" style="4" customWidth="1"/>
    <col min="12292" max="12292" width="11.375" style="4" customWidth="1"/>
    <col min="12293" max="12293" width="12" style="4" customWidth="1"/>
    <col min="12294" max="12294" width="15.125" style="4" customWidth="1"/>
    <col min="12295" max="12295" width="11.375" style="4" customWidth="1"/>
    <col min="12296" max="12299" width="16.375" style="4" customWidth="1"/>
    <col min="12300" max="12300" width="35.5" style="4" customWidth="1"/>
    <col min="12301" max="12301" width="13" style="4" customWidth="1"/>
    <col min="12302" max="12302" width="22.125" style="4" customWidth="1"/>
    <col min="12303" max="12544" width="9" style="4"/>
    <col min="12545" max="12545" width="7.375" style="4" customWidth="1"/>
    <col min="12546" max="12546" width="79.375" style="4" customWidth="1"/>
    <col min="12547" max="12547" width="18.875" style="4" customWidth="1"/>
    <col min="12548" max="12548" width="11.375" style="4" customWidth="1"/>
    <col min="12549" max="12549" width="12" style="4" customWidth="1"/>
    <col min="12550" max="12550" width="15.125" style="4" customWidth="1"/>
    <col min="12551" max="12551" width="11.375" style="4" customWidth="1"/>
    <col min="12552" max="12555" width="16.375" style="4" customWidth="1"/>
    <col min="12556" max="12556" width="35.5" style="4" customWidth="1"/>
    <col min="12557" max="12557" width="13" style="4" customWidth="1"/>
    <col min="12558" max="12558" width="22.125" style="4" customWidth="1"/>
    <col min="12559" max="12800" width="9" style="4"/>
    <col min="12801" max="12801" width="7.375" style="4" customWidth="1"/>
    <col min="12802" max="12802" width="79.375" style="4" customWidth="1"/>
    <col min="12803" max="12803" width="18.875" style="4" customWidth="1"/>
    <col min="12804" max="12804" width="11.375" style="4" customWidth="1"/>
    <col min="12805" max="12805" width="12" style="4" customWidth="1"/>
    <col min="12806" max="12806" width="15.125" style="4" customWidth="1"/>
    <col min="12807" max="12807" width="11.375" style="4" customWidth="1"/>
    <col min="12808" max="12811" width="16.375" style="4" customWidth="1"/>
    <col min="12812" max="12812" width="35.5" style="4" customWidth="1"/>
    <col min="12813" max="12813" width="13" style="4" customWidth="1"/>
    <col min="12814" max="12814" width="22.125" style="4" customWidth="1"/>
    <col min="12815" max="13056" width="9" style="4"/>
    <col min="13057" max="13057" width="7.375" style="4" customWidth="1"/>
    <col min="13058" max="13058" width="79.375" style="4" customWidth="1"/>
    <col min="13059" max="13059" width="18.875" style="4" customWidth="1"/>
    <col min="13060" max="13060" width="11.375" style="4" customWidth="1"/>
    <col min="13061" max="13061" width="12" style="4" customWidth="1"/>
    <col min="13062" max="13062" width="15.125" style="4" customWidth="1"/>
    <col min="13063" max="13063" width="11.375" style="4" customWidth="1"/>
    <col min="13064" max="13067" width="16.375" style="4" customWidth="1"/>
    <col min="13068" max="13068" width="35.5" style="4" customWidth="1"/>
    <col min="13069" max="13069" width="13" style="4" customWidth="1"/>
    <col min="13070" max="13070" width="22.125" style="4" customWidth="1"/>
    <col min="13071" max="13312" width="9" style="4"/>
    <col min="13313" max="13313" width="7.375" style="4" customWidth="1"/>
    <col min="13314" max="13314" width="79.375" style="4" customWidth="1"/>
    <col min="13315" max="13315" width="18.875" style="4" customWidth="1"/>
    <col min="13316" max="13316" width="11.375" style="4" customWidth="1"/>
    <col min="13317" max="13317" width="12" style="4" customWidth="1"/>
    <col min="13318" max="13318" width="15.125" style="4" customWidth="1"/>
    <col min="13319" max="13319" width="11.375" style="4" customWidth="1"/>
    <col min="13320" max="13323" width="16.375" style="4" customWidth="1"/>
    <col min="13324" max="13324" width="35.5" style="4" customWidth="1"/>
    <col min="13325" max="13325" width="13" style="4" customWidth="1"/>
    <col min="13326" max="13326" width="22.125" style="4" customWidth="1"/>
    <col min="13327" max="13568" width="9" style="4"/>
    <col min="13569" max="13569" width="7.375" style="4" customWidth="1"/>
    <col min="13570" max="13570" width="79.375" style="4" customWidth="1"/>
    <col min="13571" max="13571" width="18.875" style="4" customWidth="1"/>
    <col min="13572" max="13572" width="11.375" style="4" customWidth="1"/>
    <col min="13573" max="13573" width="12" style="4" customWidth="1"/>
    <col min="13574" max="13574" width="15.125" style="4" customWidth="1"/>
    <col min="13575" max="13575" width="11.375" style="4" customWidth="1"/>
    <col min="13576" max="13579" width="16.375" style="4" customWidth="1"/>
    <col min="13580" max="13580" width="35.5" style="4" customWidth="1"/>
    <col min="13581" max="13581" width="13" style="4" customWidth="1"/>
    <col min="13582" max="13582" width="22.125" style="4" customWidth="1"/>
    <col min="13583" max="13824" width="9" style="4"/>
    <col min="13825" max="13825" width="7.375" style="4" customWidth="1"/>
    <col min="13826" max="13826" width="79.375" style="4" customWidth="1"/>
    <col min="13827" max="13827" width="18.875" style="4" customWidth="1"/>
    <col min="13828" max="13828" width="11.375" style="4" customWidth="1"/>
    <col min="13829" max="13829" width="12" style="4" customWidth="1"/>
    <col min="13830" max="13830" width="15.125" style="4" customWidth="1"/>
    <col min="13831" max="13831" width="11.375" style="4" customWidth="1"/>
    <col min="13832" max="13835" width="16.375" style="4" customWidth="1"/>
    <col min="13836" max="13836" width="35.5" style="4" customWidth="1"/>
    <col min="13837" max="13837" width="13" style="4" customWidth="1"/>
    <col min="13838" max="13838" width="22.125" style="4" customWidth="1"/>
    <col min="13839" max="14080" width="9" style="4"/>
    <col min="14081" max="14081" width="7.375" style="4" customWidth="1"/>
    <col min="14082" max="14082" width="79.375" style="4" customWidth="1"/>
    <col min="14083" max="14083" width="18.875" style="4" customWidth="1"/>
    <col min="14084" max="14084" width="11.375" style="4" customWidth="1"/>
    <col min="14085" max="14085" width="12" style="4" customWidth="1"/>
    <col min="14086" max="14086" width="15.125" style="4" customWidth="1"/>
    <col min="14087" max="14087" width="11.375" style="4" customWidth="1"/>
    <col min="14088" max="14091" width="16.375" style="4" customWidth="1"/>
    <col min="14092" max="14092" width="35.5" style="4" customWidth="1"/>
    <col min="14093" max="14093" width="13" style="4" customWidth="1"/>
    <col min="14094" max="14094" width="22.125" style="4" customWidth="1"/>
    <col min="14095" max="14336" width="9" style="4"/>
    <col min="14337" max="14337" width="7.375" style="4" customWidth="1"/>
    <col min="14338" max="14338" width="79.375" style="4" customWidth="1"/>
    <col min="14339" max="14339" width="18.875" style="4" customWidth="1"/>
    <col min="14340" max="14340" width="11.375" style="4" customWidth="1"/>
    <col min="14341" max="14341" width="12" style="4" customWidth="1"/>
    <col min="14342" max="14342" width="15.125" style="4" customWidth="1"/>
    <col min="14343" max="14343" width="11.375" style="4" customWidth="1"/>
    <col min="14344" max="14347" width="16.375" style="4" customWidth="1"/>
    <col min="14348" max="14348" width="35.5" style="4" customWidth="1"/>
    <col min="14349" max="14349" width="13" style="4" customWidth="1"/>
    <col min="14350" max="14350" width="22.125" style="4" customWidth="1"/>
    <col min="14351" max="14592" width="9" style="4"/>
    <col min="14593" max="14593" width="7.375" style="4" customWidth="1"/>
    <col min="14594" max="14594" width="79.375" style="4" customWidth="1"/>
    <col min="14595" max="14595" width="18.875" style="4" customWidth="1"/>
    <col min="14596" max="14596" width="11.375" style="4" customWidth="1"/>
    <col min="14597" max="14597" width="12" style="4" customWidth="1"/>
    <col min="14598" max="14598" width="15.125" style="4" customWidth="1"/>
    <col min="14599" max="14599" width="11.375" style="4" customWidth="1"/>
    <col min="14600" max="14603" width="16.375" style="4" customWidth="1"/>
    <col min="14604" max="14604" width="35.5" style="4" customWidth="1"/>
    <col min="14605" max="14605" width="13" style="4" customWidth="1"/>
    <col min="14606" max="14606" width="22.125" style="4" customWidth="1"/>
    <col min="14607" max="14848" width="9" style="4"/>
    <col min="14849" max="14849" width="7.375" style="4" customWidth="1"/>
    <col min="14850" max="14850" width="79.375" style="4" customWidth="1"/>
    <col min="14851" max="14851" width="18.875" style="4" customWidth="1"/>
    <col min="14852" max="14852" width="11.375" style="4" customWidth="1"/>
    <col min="14853" max="14853" width="12" style="4" customWidth="1"/>
    <col min="14854" max="14854" width="15.125" style="4" customWidth="1"/>
    <col min="14855" max="14855" width="11.375" style="4" customWidth="1"/>
    <col min="14856" max="14859" width="16.375" style="4" customWidth="1"/>
    <col min="14860" max="14860" width="35.5" style="4" customWidth="1"/>
    <col min="14861" max="14861" width="13" style="4" customWidth="1"/>
    <col min="14862" max="14862" width="22.125" style="4" customWidth="1"/>
    <col min="14863" max="15104" width="9" style="4"/>
    <col min="15105" max="15105" width="7.375" style="4" customWidth="1"/>
    <col min="15106" max="15106" width="79.375" style="4" customWidth="1"/>
    <col min="15107" max="15107" width="18.875" style="4" customWidth="1"/>
    <col min="15108" max="15108" width="11.375" style="4" customWidth="1"/>
    <col min="15109" max="15109" width="12" style="4" customWidth="1"/>
    <col min="15110" max="15110" width="15.125" style="4" customWidth="1"/>
    <col min="15111" max="15111" width="11.375" style="4" customWidth="1"/>
    <col min="15112" max="15115" width="16.375" style="4" customWidth="1"/>
    <col min="15116" max="15116" width="35.5" style="4" customWidth="1"/>
    <col min="15117" max="15117" width="13" style="4" customWidth="1"/>
    <col min="15118" max="15118" width="22.125" style="4" customWidth="1"/>
    <col min="15119" max="15360" width="9" style="4"/>
    <col min="15361" max="15361" width="7.375" style="4" customWidth="1"/>
    <col min="15362" max="15362" width="79.375" style="4" customWidth="1"/>
    <col min="15363" max="15363" width="18.875" style="4" customWidth="1"/>
    <col min="15364" max="15364" width="11.375" style="4" customWidth="1"/>
    <col min="15365" max="15365" width="12" style="4" customWidth="1"/>
    <col min="15366" max="15366" width="15.125" style="4" customWidth="1"/>
    <col min="15367" max="15367" width="11.375" style="4" customWidth="1"/>
    <col min="15368" max="15371" width="16.375" style="4" customWidth="1"/>
    <col min="15372" max="15372" width="35.5" style="4" customWidth="1"/>
    <col min="15373" max="15373" width="13" style="4" customWidth="1"/>
    <col min="15374" max="15374" width="22.125" style="4" customWidth="1"/>
    <col min="15375" max="15616" width="9" style="4"/>
    <col min="15617" max="15617" width="7.375" style="4" customWidth="1"/>
    <col min="15618" max="15618" width="79.375" style="4" customWidth="1"/>
    <col min="15619" max="15619" width="18.875" style="4" customWidth="1"/>
    <col min="15620" max="15620" width="11.375" style="4" customWidth="1"/>
    <col min="15621" max="15621" width="12" style="4" customWidth="1"/>
    <col min="15622" max="15622" width="15.125" style="4" customWidth="1"/>
    <col min="15623" max="15623" width="11.375" style="4" customWidth="1"/>
    <col min="15624" max="15627" width="16.375" style="4" customWidth="1"/>
    <col min="15628" max="15628" width="35.5" style="4" customWidth="1"/>
    <col min="15629" max="15629" width="13" style="4" customWidth="1"/>
    <col min="15630" max="15630" width="22.125" style="4" customWidth="1"/>
    <col min="15631" max="15872" width="9" style="4"/>
    <col min="15873" max="15873" width="7.375" style="4" customWidth="1"/>
    <col min="15874" max="15874" width="79.375" style="4" customWidth="1"/>
    <col min="15875" max="15875" width="18.875" style="4" customWidth="1"/>
    <col min="15876" max="15876" width="11.375" style="4" customWidth="1"/>
    <col min="15877" max="15877" width="12" style="4" customWidth="1"/>
    <col min="15878" max="15878" width="15.125" style="4" customWidth="1"/>
    <col min="15879" max="15879" width="11.375" style="4" customWidth="1"/>
    <col min="15880" max="15883" width="16.375" style="4" customWidth="1"/>
    <col min="15884" max="15884" width="35.5" style="4" customWidth="1"/>
    <col min="15885" max="15885" width="13" style="4" customWidth="1"/>
    <col min="15886" max="15886" width="22.125" style="4" customWidth="1"/>
    <col min="15887" max="16128" width="9" style="4"/>
    <col min="16129" max="16129" width="7.375" style="4" customWidth="1"/>
    <col min="16130" max="16130" width="79.375" style="4" customWidth="1"/>
    <col min="16131" max="16131" width="18.875" style="4" customWidth="1"/>
    <col min="16132" max="16132" width="11.375" style="4" customWidth="1"/>
    <col min="16133" max="16133" width="12" style="4" customWidth="1"/>
    <col min="16134" max="16134" width="15.125" style="4" customWidth="1"/>
    <col min="16135" max="16135" width="11.375" style="4" customWidth="1"/>
    <col min="16136" max="16139" width="16.375" style="4" customWidth="1"/>
    <col min="16140" max="16140" width="35.5" style="4" customWidth="1"/>
    <col min="16141" max="16141" width="13" style="4" customWidth="1"/>
    <col min="16142" max="16142" width="22.125" style="4" customWidth="1"/>
    <col min="16143" max="16384" width="9" style="4"/>
  </cols>
  <sheetData>
    <row r="2" spans="1:13" ht="48" customHeight="1" x14ac:dyDescent="0.25">
      <c r="A2" s="4"/>
      <c r="B2" s="6"/>
      <c r="C2" s="73"/>
      <c r="D2" s="9"/>
      <c r="E2" s="9"/>
      <c r="F2" s="9"/>
      <c r="G2" s="6"/>
      <c r="H2" s="9"/>
      <c r="I2" s="11"/>
      <c r="K2" s="161" t="s">
        <v>225</v>
      </c>
      <c r="L2" s="161"/>
    </row>
    <row r="3" spans="1:13" s="11" customFormat="1" ht="53.25" customHeight="1" x14ac:dyDescent="0.25">
      <c r="A3" s="6"/>
      <c r="B3" s="90"/>
      <c r="C3" s="9"/>
      <c r="D3" s="9"/>
      <c r="E3" s="9"/>
      <c r="F3" s="9"/>
      <c r="G3" s="9"/>
      <c r="H3" s="91"/>
      <c r="I3" s="9"/>
      <c r="J3" s="106"/>
      <c r="K3" s="200" t="s">
        <v>172</v>
      </c>
      <c r="L3" s="200"/>
    </row>
    <row r="4" spans="1:13" s="11" customFormat="1" ht="36" customHeight="1" x14ac:dyDescent="0.25">
      <c r="A4" s="167" t="s">
        <v>15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3" s="11" customFormat="1" ht="32.25" customHeight="1" x14ac:dyDescent="0.25">
      <c r="A5" s="130" t="s">
        <v>0</v>
      </c>
      <c r="B5" s="130" t="s">
        <v>173</v>
      </c>
      <c r="C5" s="130" t="s">
        <v>4</v>
      </c>
      <c r="D5" s="130" t="s">
        <v>3</v>
      </c>
      <c r="E5" s="130"/>
      <c r="F5" s="130"/>
      <c r="G5" s="130"/>
      <c r="H5" s="168" t="s">
        <v>16</v>
      </c>
      <c r="I5" s="168"/>
      <c r="J5" s="168"/>
      <c r="K5" s="169"/>
      <c r="L5" s="164" t="s">
        <v>9</v>
      </c>
    </row>
    <row r="6" spans="1:13" s="11" customFormat="1" ht="82.5" customHeight="1" x14ac:dyDescent="0.25">
      <c r="A6" s="130"/>
      <c r="B6" s="130"/>
      <c r="C6" s="130"/>
      <c r="D6" s="84" t="s">
        <v>4</v>
      </c>
      <c r="E6" s="84" t="s">
        <v>11</v>
      </c>
      <c r="F6" s="84" t="s">
        <v>5</v>
      </c>
      <c r="G6" s="84" t="s">
        <v>6</v>
      </c>
      <c r="H6" s="84">
        <v>2025</v>
      </c>
      <c r="I6" s="84">
        <v>2026</v>
      </c>
      <c r="J6" s="84">
        <v>2027</v>
      </c>
      <c r="K6" s="84" t="s">
        <v>10</v>
      </c>
      <c r="L6" s="164"/>
    </row>
    <row r="7" spans="1:13" s="11" customFormat="1" ht="37.5" customHeight="1" x14ac:dyDescent="0.25">
      <c r="A7" s="177" t="s">
        <v>174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9"/>
    </row>
    <row r="8" spans="1:13" ht="27" customHeight="1" x14ac:dyDescent="0.25">
      <c r="A8" s="165" t="s">
        <v>175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</row>
    <row r="9" spans="1:13" ht="27" customHeight="1" x14ac:dyDescent="0.25">
      <c r="A9" s="190" t="s">
        <v>176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2"/>
    </row>
    <row r="10" spans="1:13" ht="24.75" customHeight="1" x14ac:dyDescent="0.25">
      <c r="A10" s="133" t="s">
        <v>177</v>
      </c>
      <c r="B10" s="142" t="s">
        <v>178</v>
      </c>
      <c r="C10" s="130" t="s">
        <v>96</v>
      </c>
      <c r="D10" s="133" t="s">
        <v>12</v>
      </c>
      <c r="E10" s="130" t="s">
        <v>87</v>
      </c>
      <c r="F10" s="133" t="s">
        <v>179</v>
      </c>
      <c r="G10" s="87">
        <v>121</v>
      </c>
      <c r="H10" s="92">
        <v>16852.381000000001</v>
      </c>
      <c r="I10" s="92">
        <v>15815.844999999999</v>
      </c>
      <c r="J10" s="92">
        <v>15815.844999999999</v>
      </c>
      <c r="K10" s="93">
        <f t="shared" ref="K10:K20" si="0">SUM(H10:J10)</f>
        <v>48484.071000000004</v>
      </c>
      <c r="L10" s="142" t="s">
        <v>180</v>
      </c>
    </row>
    <row r="11" spans="1:13" ht="30" customHeight="1" x14ac:dyDescent="0.25">
      <c r="A11" s="133"/>
      <c r="B11" s="142"/>
      <c r="C11" s="130"/>
      <c r="D11" s="133"/>
      <c r="E11" s="130"/>
      <c r="F11" s="149"/>
      <c r="G11" s="87">
        <v>122</v>
      </c>
      <c r="H11" s="92">
        <f>1850-209.984</f>
        <v>1640.0160000000001</v>
      </c>
      <c r="I11" s="92">
        <v>1850</v>
      </c>
      <c r="J11" s="92">
        <v>1850</v>
      </c>
      <c r="K11" s="93">
        <f t="shared" si="0"/>
        <v>5340.0159999999996</v>
      </c>
      <c r="L11" s="142"/>
    </row>
    <row r="12" spans="1:13" ht="25.5" customHeight="1" x14ac:dyDescent="0.25">
      <c r="A12" s="133"/>
      <c r="B12" s="142"/>
      <c r="C12" s="130"/>
      <c r="D12" s="133"/>
      <c r="E12" s="130"/>
      <c r="F12" s="133"/>
      <c r="G12" s="87">
        <v>129</v>
      </c>
      <c r="H12" s="92">
        <v>5089.4189999999999</v>
      </c>
      <c r="I12" s="92">
        <v>4776.3850000000002</v>
      </c>
      <c r="J12" s="92">
        <v>4776.3850000000002</v>
      </c>
      <c r="K12" s="93">
        <f t="shared" si="0"/>
        <v>14642.189</v>
      </c>
      <c r="L12" s="142"/>
    </row>
    <row r="13" spans="1:13" ht="29.25" customHeight="1" x14ac:dyDescent="0.25">
      <c r="A13" s="133"/>
      <c r="B13" s="142"/>
      <c r="C13" s="130"/>
      <c r="D13" s="133"/>
      <c r="E13" s="130"/>
      <c r="F13" s="133"/>
      <c r="G13" s="87">
        <v>244</v>
      </c>
      <c r="H13" s="94">
        <v>0</v>
      </c>
      <c r="I13" s="94">
        <v>0</v>
      </c>
      <c r="J13" s="94">
        <v>0</v>
      </c>
      <c r="K13" s="93">
        <f>SUM(H13:J13)</f>
        <v>0</v>
      </c>
      <c r="L13" s="142"/>
    </row>
    <row r="14" spans="1:13" ht="25.5" customHeight="1" x14ac:dyDescent="0.25">
      <c r="A14" s="131" t="s">
        <v>181</v>
      </c>
      <c r="B14" s="197" t="s">
        <v>182</v>
      </c>
      <c r="C14" s="180" t="s">
        <v>96</v>
      </c>
      <c r="D14" s="173" t="s">
        <v>12</v>
      </c>
      <c r="E14" s="173" t="s">
        <v>87</v>
      </c>
      <c r="F14" s="173" t="s">
        <v>183</v>
      </c>
      <c r="G14" s="95">
        <v>111</v>
      </c>
      <c r="H14" s="23">
        <v>52587.983</v>
      </c>
      <c r="I14" s="23">
        <v>49085.909</v>
      </c>
      <c r="J14" s="23">
        <v>49085.909</v>
      </c>
      <c r="K14" s="93">
        <f t="shared" si="0"/>
        <v>150759.80099999998</v>
      </c>
      <c r="L14" s="180" t="s">
        <v>184</v>
      </c>
    </row>
    <row r="15" spans="1:13" ht="24" customHeight="1" x14ac:dyDescent="0.25">
      <c r="A15" s="131"/>
      <c r="B15" s="198"/>
      <c r="C15" s="189"/>
      <c r="D15" s="175"/>
      <c r="E15" s="175"/>
      <c r="F15" s="174"/>
      <c r="G15" s="95">
        <v>112</v>
      </c>
      <c r="H15" s="23">
        <f>2416.68365-374.07</f>
        <v>2042.61365</v>
      </c>
      <c r="I15" s="23">
        <v>2450</v>
      </c>
      <c r="J15" s="23">
        <v>2450</v>
      </c>
      <c r="K15" s="93">
        <f t="shared" si="0"/>
        <v>6942.6136500000002</v>
      </c>
      <c r="L15" s="189"/>
    </row>
    <row r="16" spans="1:13" ht="24" customHeight="1" x14ac:dyDescent="0.25">
      <c r="A16" s="131"/>
      <c r="B16" s="198"/>
      <c r="C16" s="189"/>
      <c r="D16" s="175"/>
      <c r="E16" s="175"/>
      <c r="F16" s="174"/>
      <c r="G16" s="95">
        <v>119</v>
      </c>
      <c r="H16" s="23">
        <v>15881.571</v>
      </c>
      <c r="I16" s="23">
        <v>14823.945</v>
      </c>
      <c r="J16" s="23">
        <v>14823.945</v>
      </c>
      <c r="K16" s="93">
        <f t="shared" si="0"/>
        <v>45529.460999999996</v>
      </c>
      <c r="L16" s="189"/>
      <c r="M16" s="96"/>
    </row>
    <row r="17" spans="1:13" ht="25.5" customHeight="1" x14ac:dyDescent="0.25">
      <c r="A17" s="131"/>
      <c r="B17" s="198"/>
      <c r="C17" s="189"/>
      <c r="D17" s="175"/>
      <c r="E17" s="175"/>
      <c r="F17" s="174"/>
      <c r="G17" s="95">
        <v>244</v>
      </c>
      <c r="H17" s="23">
        <v>4567.1565199999995</v>
      </c>
      <c r="I17" s="23">
        <v>3216.3380000000002</v>
      </c>
      <c r="J17" s="23">
        <v>3216.3380000000002</v>
      </c>
      <c r="K17" s="93">
        <f t="shared" si="0"/>
        <v>10999.83252</v>
      </c>
      <c r="L17" s="189"/>
      <c r="M17" s="96"/>
    </row>
    <row r="18" spans="1:13" ht="24" customHeight="1" x14ac:dyDescent="0.25">
      <c r="A18" s="131"/>
      <c r="B18" s="198"/>
      <c r="C18" s="189"/>
      <c r="D18" s="175"/>
      <c r="E18" s="175"/>
      <c r="F18" s="174"/>
      <c r="G18" s="95">
        <v>247</v>
      </c>
      <c r="H18" s="23">
        <f>7452.935-3691.916</f>
        <v>3761.0190000000002</v>
      </c>
      <c r="I18" s="23">
        <v>7452.9350000000004</v>
      </c>
      <c r="J18" s="23">
        <v>7452.9350000000004</v>
      </c>
      <c r="K18" s="93">
        <f t="shared" si="0"/>
        <v>18666.889000000003</v>
      </c>
      <c r="L18" s="189"/>
      <c r="M18" s="96"/>
    </row>
    <row r="19" spans="1:13" ht="24" customHeight="1" x14ac:dyDescent="0.25">
      <c r="A19" s="131"/>
      <c r="B19" s="198"/>
      <c r="C19" s="189"/>
      <c r="D19" s="175"/>
      <c r="E19" s="175"/>
      <c r="F19" s="174"/>
      <c r="G19" s="95">
        <v>852</v>
      </c>
      <c r="H19" s="94"/>
      <c r="I19" s="94"/>
      <c r="J19" s="94"/>
      <c r="K19" s="93">
        <f>SUM(H19:J19)</f>
        <v>0</v>
      </c>
      <c r="L19" s="189"/>
      <c r="M19" s="96"/>
    </row>
    <row r="20" spans="1:13" ht="27.75" customHeight="1" x14ac:dyDescent="0.25">
      <c r="A20" s="131"/>
      <c r="B20" s="199"/>
      <c r="C20" s="181"/>
      <c r="D20" s="176"/>
      <c r="E20" s="176"/>
      <c r="F20" s="196"/>
      <c r="G20" s="95">
        <v>853</v>
      </c>
      <c r="H20" s="23">
        <v>4.33866</v>
      </c>
      <c r="I20" s="23"/>
      <c r="J20" s="23"/>
      <c r="K20" s="93">
        <f t="shared" si="0"/>
        <v>4.33866</v>
      </c>
      <c r="L20" s="181"/>
      <c r="M20" s="96"/>
    </row>
    <row r="21" spans="1:13" ht="48.75" customHeight="1" x14ac:dyDescent="0.25">
      <c r="A21" s="193" t="s">
        <v>185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5"/>
    </row>
    <row r="22" spans="1:13" ht="92.25" customHeight="1" x14ac:dyDescent="0.25">
      <c r="A22" s="85" t="s">
        <v>186</v>
      </c>
      <c r="B22" s="88" t="s">
        <v>187</v>
      </c>
      <c r="C22" s="84" t="s">
        <v>96</v>
      </c>
      <c r="D22" s="89" t="s">
        <v>12</v>
      </c>
      <c r="E22" s="89" t="s">
        <v>87</v>
      </c>
      <c r="F22" s="89" t="s">
        <v>188</v>
      </c>
      <c r="G22" s="89" t="s">
        <v>189</v>
      </c>
      <c r="H22" s="94">
        <v>0</v>
      </c>
      <c r="I22" s="94">
        <v>0</v>
      </c>
      <c r="J22" s="94">
        <v>0</v>
      </c>
      <c r="K22" s="19">
        <f>SUM(H22:J22)</f>
        <v>0</v>
      </c>
      <c r="L22" s="97" t="s">
        <v>190</v>
      </c>
    </row>
    <row r="23" spans="1:13" s="24" customFormat="1" ht="22.5" customHeight="1" x14ac:dyDescent="0.25">
      <c r="A23" s="140" t="s">
        <v>82</v>
      </c>
      <c r="B23" s="140"/>
      <c r="C23" s="84"/>
      <c r="D23" s="86"/>
      <c r="E23" s="84"/>
      <c r="F23" s="84"/>
      <c r="G23" s="84"/>
      <c r="H23" s="57">
        <f>SUM(H10:H22)</f>
        <v>102426.49782999999</v>
      </c>
      <c r="I23" s="57">
        <f>SUM(I10:I22)</f>
        <v>99471.357000000004</v>
      </c>
      <c r="J23" s="57">
        <f>SUM(J10:J22)</f>
        <v>99471.357000000004</v>
      </c>
      <c r="K23" s="57">
        <f>SUM(K10:K22)</f>
        <v>301369.21183000004</v>
      </c>
      <c r="L23" s="87"/>
    </row>
    <row r="24" spans="1:13" ht="51.75" customHeight="1" x14ac:dyDescent="0.25">
      <c r="A24" s="182"/>
      <c r="B24" s="182"/>
      <c r="C24" s="182"/>
      <c r="D24" s="98"/>
      <c r="E24" s="98"/>
      <c r="F24" s="98"/>
      <c r="G24" s="98"/>
      <c r="L24" s="99"/>
    </row>
    <row r="25" spans="1:13" x14ac:dyDescent="0.25">
      <c r="A25" s="32"/>
      <c r="B25" s="100"/>
      <c r="C25" s="34"/>
      <c r="D25" s="34"/>
      <c r="E25" s="34"/>
      <c r="F25" s="34"/>
      <c r="G25" s="34"/>
    </row>
    <row r="26" spans="1:13" x14ac:dyDescent="0.25">
      <c r="A26" s="32"/>
      <c r="B26" s="100"/>
      <c r="C26" s="34"/>
      <c r="D26" s="34"/>
      <c r="E26" s="34"/>
      <c r="F26" s="34"/>
      <c r="G26" s="34"/>
    </row>
    <row r="27" spans="1:13" x14ac:dyDescent="0.25">
      <c r="A27" s="32"/>
      <c r="B27" s="100"/>
      <c r="C27" s="34"/>
      <c r="D27" s="34"/>
      <c r="E27" s="34">
        <v>37889.9</v>
      </c>
      <c r="F27" s="34" t="s">
        <v>191</v>
      </c>
      <c r="G27" s="34" t="s">
        <v>192</v>
      </c>
      <c r="H27" s="101">
        <f>H10+H14+H11+H15</f>
        <v>73122.993650000004</v>
      </c>
      <c r="I27" s="101">
        <f>I10+I14+I11+I15</f>
        <v>69201.754000000001</v>
      </c>
      <c r="J27" s="101">
        <f>J10+J14+J11+J15</f>
        <v>69201.754000000001</v>
      </c>
      <c r="K27" s="102">
        <f t="shared" ref="K27:K32" si="1">SUM(H27:J27)</f>
        <v>211526.50164999999</v>
      </c>
    </row>
    <row r="28" spans="1:13" x14ac:dyDescent="0.25">
      <c r="A28" s="32"/>
      <c r="B28" s="103"/>
      <c r="C28" s="34"/>
      <c r="D28" s="34"/>
      <c r="E28" s="34"/>
      <c r="F28" s="34"/>
      <c r="G28" s="34">
        <v>112.122</v>
      </c>
      <c r="H28" s="101">
        <f>H12+H16</f>
        <v>20970.989999999998</v>
      </c>
      <c r="I28" s="101">
        <f>I12+I16</f>
        <v>19600.330000000002</v>
      </c>
      <c r="J28" s="101">
        <f>J12+J16</f>
        <v>19600.330000000002</v>
      </c>
      <c r="K28" s="102">
        <f t="shared" si="1"/>
        <v>60171.65</v>
      </c>
    </row>
    <row r="29" spans="1:13" x14ac:dyDescent="0.25">
      <c r="A29" s="32"/>
      <c r="B29" s="104"/>
      <c r="C29" s="34"/>
      <c r="D29" s="34"/>
      <c r="E29" s="34"/>
      <c r="F29" s="34"/>
      <c r="G29" s="34">
        <v>244.852</v>
      </c>
      <c r="H29" s="101">
        <f>H13+H17+H20</f>
        <v>4571.4951799999999</v>
      </c>
      <c r="I29" s="101">
        <f>I13+I17+I20</f>
        <v>3216.3380000000002</v>
      </c>
      <c r="J29" s="101">
        <f>J13+J17+J20</f>
        <v>3216.3380000000002</v>
      </c>
      <c r="K29" s="102">
        <f t="shared" si="1"/>
        <v>11004.171179999999</v>
      </c>
    </row>
    <row r="30" spans="1:13" x14ac:dyDescent="0.25">
      <c r="A30" s="32"/>
      <c r="B30" s="104"/>
      <c r="C30" s="34"/>
      <c r="D30" s="34"/>
      <c r="E30" s="34"/>
      <c r="F30" s="34"/>
      <c r="G30" s="34"/>
      <c r="H30" s="101">
        <f>SUM(H27:H29)</f>
        <v>98665.478830000007</v>
      </c>
      <c r="I30" s="101">
        <f>SUM(I27:I29)</f>
        <v>92018.422000000006</v>
      </c>
      <c r="J30" s="101">
        <f>SUM(J27:J29)</f>
        <v>92018.422000000006</v>
      </c>
      <c r="K30" s="102">
        <f t="shared" si="1"/>
        <v>282702.32283000002</v>
      </c>
    </row>
    <row r="31" spans="1:13" x14ac:dyDescent="0.25">
      <c r="A31" s="32"/>
      <c r="B31" s="104"/>
      <c r="C31" s="34"/>
      <c r="D31" s="34"/>
      <c r="E31" s="34"/>
      <c r="F31" s="34"/>
      <c r="G31" s="34"/>
      <c r="H31" s="101"/>
      <c r="I31" s="101"/>
      <c r="J31" s="101"/>
      <c r="K31" s="102">
        <f t="shared" si="1"/>
        <v>0</v>
      </c>
    </row>
    <row r="32" spans="1:13" x14ac:dyDescent="0.25">
      <c r="A32" s="32"/>
      <c r="B32" s="104"/>
      <c r="C32" s="34"/>
      <c r="D32" s="34"/>
      <c r="E32" s="34"/>
      <c r="F32" s="34"/>
      <c r="G32" s="34" t="s">
        <v>193</v>
      </c>
      <c r="H32" s="101">
        <f>H28+H29</f>
        <v>25542.485179999996</v>
      </c>
      <c r="I32" s="101">
        <f>I28+I29</f>
        <v>22816.668000000001</v>
      </c>
      <c r="J32" s="101">
        <f>J28+J29</f>
        <v>22816.668000000001</v>
      </c>
      <c r="K32" s="102">
        <f t="shared" si="1"/>
        <v>71175.821179999999</v>
      </c>
    </row>
    <row r="33" spans="1:13" x14ac:dyDescent="0.25">
      <c r="A33" s="32"/>
      <c r="B33" s="104"/>
      <c r="C33" s="34"/>
      <c r="D33" s="34"/>
      <c r="E33" s="34"/>
      <c r="F33" s="34"/>
      <c r="G33" s="34"/>
    </row>
    <row r="34" spans="1:13" x14ac:dyDescent="0.25">
      <c r="A34" s="32"/>
      <c r="B34" s="104"/>
      <c r="C34" s="34"/>
      <c r="D34" s="34"/>
      <c r="E34" s="34"/>
      <c r="F34" s="34"/>
      <c r="G34" s="34"/>
    </row>
    <row r="35" spans="1:13" s="41" customFormat="1" x14ac:dyDescent="0.25">
      <c r="A35" s="32"/>
      <c r="B35" s="104"/>
      <c r="C35" s="34"/>
      <c r="D35" s="34"/>
      <c r="E35" s="34"/>
      <c r="F35" s="34"/>
      <c r="G35" s="34"/>
      <c r="K35" s="4"/>
      <c r="L35" s="4"/>
      <c r="M35" s="4"/>
    </row>
    <row r="36" spans="1:13" s="41" customFormat="1" x14ac:dyDescent="0.25">
      <c r="A36" s="32"/>
      <c r="B36" s="104"/>
      <c r="C36" s="34"/>
      <c r="D36" s="34"/>
      <c r="E36" s="34"/>
      <c r="F36" s="34"/>
      <c r="G36" s="34"/>
      <c r="K36" s="4"/>
      <c r="L36" s="4"/>
      <c r="M36" s="4"/>
    </row>
    <row r="37" spans="1:13" s="41" customFormat="1" x14ac:dyDescent="0.25">
      <c r="A37" s="32"/>
      <c r="B37" s="104"/>
      <c r="C37" s="34"/>
      <c r="D37" s="34"/>
      <c r="E37" s="34"/>
      <c r="F37" s="34"/>
      <c r="G37" s="34"/>
      <c r="K37" s="4"/>
      <c r="L37" s="4"/>
      <c r="M37" s="4"/>
    </row>
    <row r="38" spans="1:13" s="41" customFormat="1" x14ac:dyDescent="0.25">
      <c r="A38" s="32"/>
      <c r="B38" s="104"/>
      <c r="C38" s="34"/>
      <c r="D38" s="34"/>
      <c r="E38" s="34"/>
      <c r="F38" s="34"/>
      <c r="G38" s="34"/>
      <c r="K38" s="4"/>
      <c r="L38" s="4"/>
      <c r="M38" s="4"/>
    </row>
    <row r="39" spans="1:13" s="41" customFormat="1" x14ac:dyDescent="0.25">
      <c r="A39" s="32"/>
      <c r="B39" s="104"/>
      <c r="C39" s="34"/>
      <c r="D39" s="34"/>
      <c r="E39" s="34"/>
      <c r="F39" s="34"/>
      <c r="G39" s="34"/>
      <c r="K39" s="4"/>
      <c r="L39" s="4"/>
      <c r="M39" s="4"/>
    </row>
    <row r="40" spans="1:13" s="41" customFormat="1" x14ac:dyDescent="0.25">
      <c r="A40" s="32"/>
      <c r="B40" s="104"/>
      <c r="C40" s="34"/>
      <c r="D40" s="34"/>
      <c r="E40" s="34"/>
      <c r="F40" s="34"/>
      <c r="G40" s="34"/>
      <c r="K40" s="4"/>
      <c r="L40" s="4"/>
      <c r="M40" s="4"/>
    </row>
    <row r="41" spans="1:13" s="41" customFormat="1" x14ac:dyDescent="0.25">
      <c r="A41" s="32"/>
      <c r="B41" s="104"/>
      <c r="C41" s="34"/>
      <c r="D41" s="34"/>
      <c r="E41" s="34"/>
      <c r="F41" s="34"/>
      <c r="G41" s="34"/>
      <c r="K41" s="4"/>
      <c r="L41" s="4"/>
      <c r="M41" s="4"/>
    </row>
    <row r="42" spans="1:13" s="41" customFormat="1" x14ac:dyDescent="0.25">
      <c r="A42" s="32"/>
      <c r="B42" s="104"/>
      <c r="C42" s="34"/>
      <c r="D42" s="34"/>
      <c r="E42" s="34"/>
      <c r="F42" s="34"/>
      <c r="G42" s="34"/>
      <c r="K42" s="4"/>
      <c r="L42" s="4"/>
      <c r="M42" s="4"/>
    </row>
    <row r="43" spans="1:13" s="41" customFormat="1" x14ac:dyDescent="0.25">
      <c r="A43" s="32"/>
      <c r="B43" s="104"/>
      <c r="C43" s="34"/>
      <c r="D43" s="34"/>
      <c r="E43" s="34"/>
      <c r="F43" s="34"/>
      <c r="G43" s="34"/>
      <c r="K43" s="4"/>
      <c r="L43" s="4"/>
      <c r="M43" s="4"/>
    </row>
    <row r="44" spans="1:13" s="41" customFormat="1" x14ac:dyDescent="0.25">
      <c r="A44" s="32"/>
      <c r="B44" s="104"/>
      <c r="C44" s="34"/>
      <c r="D44" s="34"/>
      <c r="E44" s="34"/>
      <c r="F44" s="34"/>
      <c r="G44" s="105"/>
      <c r="K44" s="4"/>
      <c r="L44" s="4"/>
      <c r="M44" s="4"/>
    </row>
    <row r="45" spans="1:13" s="41" customFormat="1" x14ac:dyDescent="0.25">
      <c r="A45" s="32"/>
      <c r="B45" s="104"/>
      <c r="C45" s="34"/>
      <c r="D45" s="34"/>
      <c r="E45" s="34"/>
      <c r="F45" s="34"/>
      <c r="G45" s="34"/>
      <c r="K45" s="4"/>
      <c r="L45" s="4"/>
      <c r="M45" s="4"/>
    </row>
    <row r="46" spans="1:13" s="41" customFormat="1" x14ac:dyDescent="0.25">
      <c r="A46" s="32"/>
      <c r="B46" s="104"/>
      <c r="C46" s="34"/>
      <c r="D46" s="34"/>
      <c r="E46" s="34"/>
      <c r="F46" s="34"/>
      <c r="G46" s="34"/>
      <c r="K46" s="4"/>
      <c r="L46" s="4"/>
      <c r="M46" s="4"/>
    </row>
    <row r="47" spans="1:13" s="41" customFormat="1" x14ac:dyDescent="0.25">
      <c r="A47" s="32"/>
      <c r="B47" s="104"/>
      <c r="C47" s="34"/>
      <c r="D47" s="34"/>
      <c r="E47" s="34"/>
      <c r="F47" s="34"/>
      <c r="G47" s="34"/>
      <c r="K47" s="4"/>
      <c r="L47" s="4"/>
      <c r="M47" s="4"/>
    </row>
    <row r="48" spans="1:13" s="41" customFormat="1" x14ac:dyDescent="0.25">
      <c r="A48" s="32"/>
      <c r="B48" s="104"/>
      <c r="C48" s="34"/>
      <c r="D48" s="34"/>
      <c r="E48" s="34"/>
      <c r="F48" s="34"/>
      <c r="G48" s="34"/>
      <c r="K48" s="4"/>
      <c r="L48" s="4"/>
      <c r="M48" s="4"/>
    </row>
    <row r="49" spans="1:13" s="41" customFormat="1" x14ac:dyDescent="0.25">
      <c r="A49" s="32"/>
      <c r="B49" s="104"/>
      <c r="C49" s="34"/>
      <c r="D49" s="34"/>
      <c r="E49" s="34"/>
      <c r="F49" s="34"/>
      <c r="G49" s="34"/>
      <c r="K49" s="4"/>
      <c r="L49" s="4"/>
      <c r="M49" s="4"/>
    </row>
    <row r="50" spans="1:13" s="41" customFormat="1" x14ac:dyDescent="0.25">
      <c r="A50" s="32"/>
      <c r="B50" s="104"/>
      <c r="C50" s="34"/>
      <c r="D50" s="34"/>
      <c r="E50" s="34"/>
      <c r="F50" s="34"/>
      <c r="G50" s="34"/>
      <c r="K50" s="4"/>
      <c r="L50" s="4"/>
      <c r="M50" s="4"/>
    </row>
    <row r="51" spans="1:13" s="41" customFormat="1" x14ac:dyDescent="0.25">
      <c r="A51" s="32"/>
      <c r="B51" s="104"/>
      <c r="C51" s="34"/>
      <c r="D51" s="34"/>
      <c r="E51" s="34"/>
      <c r="F51" s="34"/>
      <c r="G51" s="34"/>
      <c r="K51" s="4"/>
      <c r="L51" s="4"/>
      <c r="M51" s="4"/>
    </row>
    <row r="52" spans="1:13" s="41" customFormat="1" x14ac:dyDescent="0.25">
      <c r="A52" s="32"/>
      <c r="B52" s="104"/>
      <c r="C52" s="34"/>
      <c r="D52" s="34"/>
      <c r="E52" s="34"/>
      <c r="F52" s="34"/>
      <c r="G52" s="34"/>
      <c r="K52" s="4"/>
      <c r="L52" s="4"/>
      <c r="M52" s="4"/>
    </row>
    <row r="53" spans="1:13" s="41" customFormat="1" x14ac:dyDescent="0.25">
      <c r="A53" s="32"/>
      <c r="B53" s="104"/>
      <c r="C53" s="34"/>
      <c r="D53" s="34"/>
      <c r="E53" s="34"/>
      <c r="F53" s="34"/>
      <c r="G53" s="34"/>
      <c r="K53" s="4"/>
      <c r="L53" s="4"/>
      <c r="M53" s="4"/>
    </row>
    <row r="54" spans="1:13" s="41" customFormat="1" x14ac:dyDescent="0.25">
      <c r="A54" s="32"/>
      <c r="B54" s="104"/>
      <c r="C54" s="34"/>
      <c r="D54" s="34"/>
      <c r="E54" s="34"/>
      <c r="F54" s="34"/>
      <c r="G54" s="34"/>
      <c r="K54" s="4"/>
      <c r="L54" s="4"/>
      <c r="M54" s="4"/>
    </row>
    <row r="55" spans="1:13" s="41" customFormat="1" x14ac:dyDescent="0.25">
      <c r="A55" s="32"/>
      <c r="B55" s="104"/>
      <c r="C55" s="34"/>
      <c r="D55" s="34"/>
      <c r="E55" s="34"/>
      <c r="F55" s="34"/>
      <c r="G55" s="34"/>
      <c r="K55" s="4"/>
      <c r="L55" s="4"/>
      <c r="M55" s="4"/>
    </row>
    <row r="56" spans="1:13" s="41" customFormat="1" x14ac:dyDescent="0.25">
      <c r="A56" s="32"/>
      <c r="B56" s="104"/>
      <c r="C56" s="34"/>
      <c r="D56" s="34"/>
      <c r="E56" s="34"/>
      <c r="F56" s="34"/>
      <c r="G56" s="34"/>
      <c r="K56" s="4"/>
      <c r="L56" s="4"/>
      <c r="M56" s="4"/>
    </row>
    <row r="57" spans="1:13" s="41" customFormat="1" x14ac:dyDescent="0.25">
      <c r="A57" s="32"/>
      <c r="B57" s="104"/>
      <c r="C57" s="34"/>
      <c r="D57" s="34"/>
      <c r="E57" s="34"/>
      <c r="F57" s="34"/>
      <c r="G57" s="34"/>
      <c r="K57" s="4"/>
      <c r="L57" s="4"/>
      <c r="M57" s="4"/>
    </row>
    <row r="58" spans="1:13" s="41" customFormat="1" x14ac:dyDescent="0.25">
      <c r="A58" s="32"/>
      <c r="B58" s="104"/>
      <c r="C58" s="34"/>
      <c r="D58" s="34"/>
      <c r="E58" s="34"/>
      <c r="F58" s="34"/>
      <c r="G58" s="34"/>
      <c r="K58" s="4"/>
      <c r="L58" s="4"/>
      <c r="M58" s="4"/>
    </row>
    <row r="59" spans="1:13" s="41" customFormat="1" x14ac:dyDescent="0.25">
      <c r="A59" s="32"/>
      <c r="B59" s="104"/>
      <c r="C59" s="34"/>
      <c r="D59" s="34"/>
      <c r="E59" s="34"/>
      <c r="F59" s="34"/>
      <c r="G59" s="34"/>
      <c r="K59" s="4"/>
      <c r="L59" s="4"/>
      <c r="M59" s="4"/>
    </row>
    <row r="60" spans="1:13" s="41" customFormat="1" x14ac:dyDescent="0.25">
      <c r="A60" s="32"/>
      <c r="B60" s="104"/>
      <c r="C60" s="34"/>
      <c r="D60" s="34"/>
      <c r="E60" s="34"/>
      <c r="F60" s="34"/>
      <c r="G60" s="34"/>
      <c r="K60" s="4"/>
      <c r="L60" s="4"/>
      <c r="M60" s="4"/>
    </row>
    <row r="61" spans="1:13" s="41" customFormat="1" x14ac:dyDescent="0.25">
      <c r="A61" s="32"/>
      <c r="B61" s="104"/>
      <c r="C61" s="34"/>
      <c r="D61" s="34"/>
      <c r="E61" s="34"/>
      <c r="F61" s="34"/>
      <c r="G61" s="34"/>
      <c r="K61" s="4"/>
      <c r="L61" s="4"/>
      <c r="M61" s="4"/>
    </row>
  </sheetData>
  <mergeCells count="29">
    <mergeCell ref="K2:L2"/>
    <mergeCell ref="K3:L3"/>
    <mergeCell ref="L10:L13"/>
    <mergeCell ref="A4:L4"/>
    <mergeCell ref="A5:A6"/>
    <mergeCell ref="B5:B6"/>
    <mergeCell ref="C5:C6"/>
    <mergeCell ref="D5:G5"/>
    <mergeCell ref="H5:K5"/>
    <mergeCell ref="L5:L6"/>
    <mergeCell ref="B10:B13"/>
    <mergeCell ref="C10:C13"/>
    <mergeCell ref="D10:D13"/>
    <mergeCell ref="E10:E13"/>
    <mergeCell ref="F10:F13"/>
    <mergeCell ref="A7:L7"/>
    <mergeCell ref="A23:B23"/>
    <mergeCell ref="A24:C24"/>
    <mergeCell ref="A14:A20"/>
    <mergeCell ref="B14:B20"/>
    <mergeCell ref="C14:C20"/>
    <mergeCell ref="A8:L8"/>
    <mergeCell ref="A9:L9"/>
    <mergeCell ref="A10:A13"/>
    <mergeCell ref="L14:L20"/>
    <mergeCell ref="A21:L21"/>
    <mergeCell ref="D14:D20"/>
    <mergeCell ref="E14:E20"/>
    <mergeCell ref="F14:F20"/>
  </mergeCells>
  <pageMargins left="0.9055118110236221" right="0.78740157480314965" top="0.78740157480314965" bottom="0.55118110236220474" header="0.31496062992125984" footer="0.31496062992125984"/>
  <pageSetup paperSize="9" scale="61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 2 к ПП 1</vt:lpstr>
      <vt:lpstr>пр 2 к ПП 2</vt:lpstr>
      <vt:lpstr>пр 2 к ПП 3</vt:lpstr>
      <vt:lpstr>Лист1</vt:lpstr>
      <vt:lpstr>'пр 2 к ПП 1'!Область_печати</vt:lpstr>
      <vt:lpstr>'пр 2 к ПП 2'!Область_печати</vt:lpstr>
      <vt:lpstr>'пр 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2025-11-28T07:39:26Z</cp:lastPrinted>
  <dcterms:created xsi:type="dcterms:W3CDTF">2016-10-20T04:37:12Z</dcterms:created>
  <dcterms:modified xsi:type="dcterms:W3CDTF">2025-11-28T07:39:37Z</dcterms:modified>
</cp:coreProperties>
</file>