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+ пр к ПП2 (2)" sheetId="3" r:id="rId1"/>
    <sheet name="+ пр к ПП2" sheetId="2" r:id="rId2"/>
    <sheet name="Лист1" sheetId="1" r:id="rId3"/>
  </sheets>
  <externalReferences>
    <externalReference r:id="rId4"/>
  </externalReferences>
  <definedNames>
    <definedName name="_xlnm._FilterDatabase" localSheetId="1" hidden="1">'+ пр к ПП2'!$A$10:$M$18</definedName>
    <definedName name="_xlnm._FilterDatabase" localSheetId="0" hidden="1">'+ пр к ПП2 (2)'!$A$10:$M$18</definedName>
    <definedName name="_xlnm.Print_Area" localSheetId="1">'+ пр к ПП2'!$A$1:$M$46</definedName>
    <definedName name="_xlnm.Print_Area" localSheetId="0">'+ пр к ПП2 (2)'!$A$1:$M$47</definedName>
  </definedNames>
  <calcPr calcId="152511"/>
</workbook>
</file>

<file path=xl/calcChain.xml><?xml version="1.0" encoding="utf-8"?>
<calcChain xmlns="http://schemas.openxmlformats.org/spreadsheetml/2006/main">
  <c r="N47" i="3" l="1"/>
  <c r="I20" i="3" l="1"/>
  <c r="I21" i="3"/>
  <c r="I22" i="3"/>
  <c r="K46" i="3" l="1"/>
  <c r="J46" i="3"/>
  <c r="I46" i="3"/>
  <c r="L46" i="3" s="1"/>
  <c r="L45" i="3"/>
  <c r="N43" i="3"/>
  <c r="L43" i="3"/>
  <c r="K43" i="3"/>
  <c r="J43" i="3"/>
  <c r="I43" i="3"/>
  <c r="L42" i="3"/>
  <c r="B42" i="3"/>
  <c r="L40" i="3"/>
  <c r="K40" i="3"/>
  <c r="J40" i="3"/>
  <c r="I40" i="3"/>
  <c r="L39" i="3"/>
  <c r="L37" i="3"/>
  <c r="K37" i="3"/>
  <c r="J37" i="3"/>
  <c r="I37" i="3"/>
  <c r="L36" i="3"/>
  <c r="L34" i="3"/>
  <c r="K34" i="3"/>
  <c r="J34" i="3"/>
  <c r="I34" i="3"/>
  <c r="N34" i="3" s="1"/>
  <c r="L33" i="3"/>
  <c r="A31" i="3"/>
  <c r="K30" i="3"/>
  <c r="J30" i="3"/>
  <c r="I29" i="3"/>
  <c r="I30" i="3" s="1"/>
  <c r="I27" i="3"/>
  <c r="I26" i="3"/>
  <c r="J26" i="3" s="1"/>
  <c r="K24" i="3"/>
  <c r="K25" i="3" s="1"/>
  <c r="J24" i="3"/>
  <c r="J25" i="3" s="1"/>
  <c r="I24" i="3"/>
  <c r="L24" i="3" s="1"/>
  <c r="J21" i="3"/>
  <c r="K21" i="3" s="1"/>
  <c r="J20" i="3"/>
  <c r="I19" i="3"/>
  <c r="I18" i="3"/>
  <c r="J18" i="3" s="1"/>
  <c r="K17" i="3"/>
  <c r="J17" i="3"/>
  <c r="I16" i="3"/>
  <c r="I17" i="3" s="1"/>
  <c r="J11" i="3"/>
  <c r="K11" i="3" s="1"/>
  <c r="L21" i="3" l="1"/>
  <c r="J27" i="3"/>
  <c r="K26" i="3"/>
  <c r="K27" i="3" s="1"/>
  <c r="K18" i="3"/>
  <c r="N17" i="3"/>
  <c r="K20" i="3"/>
  <c r="L20" i="3" s="1"/>
  <c r="J19" i="3"/>
  <c r="K19" i="3" s="1"/>
  <c r="L16" i="3"/>
  <c r="L17" i="3" s="1"/>
  <c r="J22" i="3"/>
  <c r="K22" i="3" s="1"/>
  <c r="I25" i="3"/>
  <c r="I23" i="3"/>
  <c r="I47" i="3" s="1"/>
  <c r="L29" i="3"/>
  <c r="L30" i="3" s="1"/>
  <c r="N30" i="3" s="1"/>
  <c r="J23" i="3" l="1"/>
  <c r="J47" i="3" s="1"/>
  <c r="L25" i="3"/>
  <c r="N25" i="3" s="1"/>
  <c r="K23" i="3"/>
  <c r="K47" i="3" s="1"/>
  <c r="L26" i="3"/>
  <c r="L27" i="3" s="1"/>
  <c r="N27" i="3" s="1"/>
  <c r="L18" i="3"/>
  <c r="L19" i="3"/>
  <c r="L22" i="3"/>
  <c r="L23" i="3" l="1"/>
  <c r="N23" i="3" s="1"/>
  <c r="L47" i="3"/>
  <c r="K45" i="2" l="1"/>
  <c r="J45" i="2"/>
  <c r="I45" i="2"/>
  <c r="L44" i="2"/>
  <c r="L45" i="2" s="1"/>
  <c r="B44" i="2"/>
  <c r="L42" i="2"/>
  <c r="K42" i="2"/>
  <c r="J42" i="2"/>
  <c r="I42" i="2"/>
  <c r="L41" i="2"/>
  <c r="K39" i="2"/>
  <c r="J39" i="2"/>
  <c r="I39" i="2"/>
  <c r="L38" i="2"/>
  <c r="L39" i="2" s="1"/>
  <c r="L36" i="2"/>
  <c r="N36" i="2" s="1"/>
  <c r="K36" i="2"/>
  <c r="J36" i="2"/>
  <c r="I36" i="2"/>
  <c r="L35" i="2"/>
  <c r="A33" i="2"/>
  <c r="K32" i="2"/>
  <c r="J32" i="2"/>
  <c r="I31" i="2"/>
  <c r="L31" i="2" s="1"/>
  <c r="L32" i="2" s="1"/>
  <c r="I29" i="2"/>
  <c r="I28" i="2"/>
  <c r="K27" i="2"/>
  <c r="I27" i="2"/>
  <c r="K26" i="2"/>
  <c r="J26" i="2"/>
  <c r="J27" i="2" s="1"/>
  <c r="I26" i="2"/>
  <c r="K25" i="2"/>
  <c r="J25" i="2"/>
  <c r="I25" i="2"/>
  <c r="L25" i="2" s="1"/>
  <c r="L24" i="2"/>
  <c r="I22" i="2"/>
  <c r="J22" i="2" s="1"/>
  <c r="I21" i="2"/>
  <c r="J21" i="2" s="1"/>
  <c r="K21" i="2" s="1"/>
  <c r="K20" i="2"/>
  <c r="J20" i="2"/>
  <c r="I20" i="2"/>
  <c r="L20" i="2" s="1"/>
  <c r="I19" i="2"/>
  <c r="J19" i="2" s="1"/>
  <c r="I18" i="2"/>
  <c r="I23" i="2" s="1"/>
  <c r="K17" i="2"/>
  <c r="J17" i="2"/>
  <c r="I17" i="2"/>
  <c r="I16" i="2"/>
  <c r="L16" i="2" s="1"/>
  <c r="L17" i="2" s="1"/>
  <c r="J11" i="2"/>
  <c r="K11" i="2" s="1"/>
  <c r="K22" i="2" l="1"/>
  <c r="L22" i="2" s="1"/>
  <c r="K19" i="2"/>
  <c r="L19" i="2" s="1"/>
  <c r="N17" i="2"/>
  <c r="L27" i="2"/>
  <c r="N27" i="2" s="1"/>
  <c r="N45" i="2"/>
  <c r="I32" i="2"/>
  <c r="N32" i="2" s="1"/>
  <c r="L21" i="2"/>
  <c r="J28" i="2"/>
  <c r="I46" i="2"/>
  <c r="J18" i="2"/>
  <c r="L26" i="2"/>
  <c r="J29" i="2" l="1"/>
  <c r="K28" i="2"/>
  <c r="K29" i="2" s="1"/>
  <c r="L28" i="2"/>
  <c r="L29" i="2" s="1"/>
  <c r="J23" i="2"/>
  <c r="K18" i="2"/>
  <c r="K23" i="2" s="1"/>
  <c r="K46" i="2" s="1"/>
  <c r="J46" i="2" l="1"/>
  <c r="N29" i="2"/>
  <c r="L18" i="2"/>
  <c r="L23" i="2" s="1"/>
  <c r="L46" i="2" s="1"/>
  <c r="N46" i="2" l="1"/>
  <c r="N23" i="2"/>
</calcChain>
</file>

<file path=xl/sharedStrings.xml><?xml version="1.0" encoding="utf-8"?>
<sst xmlns="http://schemas.openxmlformats.org/spreadsheetml/2006/main" count="322" uniqueCount="78">
  <si>
    <t>Приложение 4
к постановлению администрации  Туруханского округа 
от___________№__________-п</t>
  </si>
  <si>
    <t>Приложение
к подпрограмме 2 «Организация транспортного обслуживания  на территории Туруханского муниципального округа»</t>
  </si>
  <si>
    <t>ПЕРЕЧЕНЬ</t>
  </si>
  <si>
    <t>мероприятий подпрограммы 2 «Организация транспортного обслуживания на территории Туруханского муниципального округа»</t>
  </si>
  <si>
    <t>№ п/п</t>
  </si>
  <si>
    <t>Цели, задачи, мероприятия подпрограммы</t>
  </si>
  <si>
    <t>ГРБС</t>
  </si>
  <si>
    <t>Код бюджетной классификации</t>
  </si>
  <si>
    <t>Расходы по годам реализации программы (тыс. руб.)</t>
  </si>
  <si>
    <t>Ожидаемый непосредственный результат (краткое описание) от реализации подпрограммного мероприятия (в том числе в натуральном выражении)</t>
  </si>
  <si>
    <t>РзПр</t>
  </si>
  <si>
    <t>ЦСР</t>
  </si>
  <si>
    <t>ВР</t>
  </si>
  <si>
    <t>2026</t>
  </si>
  <si>
    <t>итого на очередной финансовый год и плановый период</t>
  </si>
  <si>
    <t>Подпрограмма 2 «Организация транспортного обслуживания на территории Туруханского округа»</t>
  </si>
  <si>
    <t>Цель. Удовлетворение потребности населения в перевозках.</t>
  </si>
  <si>
    <t>Задача 1. Предоставление субсидий субъектам пассажирских авиа, автоперевозок и водных перевозок в целях возмещения недополученных доходов и (или) финансового обеспечения (возмещения) затрат.</t>
  </si>
  <si>
    <t>1.1.</t>
  </si>
  <si>
    <t>Предоставление субсидии на возмещение недополученных доходов по перевозке пассажиров авиатранспортом</t>
  </si>
  <si>
    <t>Администрация Туруханского муниципального округа</t>
  </si>
  <si>
    <t>0408</t>
  </si>
  <si>
    <t>0920081550</t>
  </si>
  <si>
    <t>Формирование доступного уровня тарифов для всех категорий населения, путем субсидирования до 70% затрат.</t>
  </si>
  <si>
    <t>Всего по мероприятию</t>
  </si>
  <si>
    <t>Х</t>
  </si>
  <si>
    <t>1.2.</t>
  </si>
  <si>
    <t>Расходы Борского территориального отдела администрации Туруханского муниципального округа по перевозке пассажиров автомобильным транспортом</t>
  </si>
  <si>
    <t>0920083231</t>
  </si>
  <si>
    <t>Обеспечение потребности населения в автомобильных пассажирских перевозках</t>
  </si>
  <si>
    <t>Расходы Вороговского территориального отдела администрации Туруханского муниципального округа по перевозке пассажиров автомобильным транспортом</t>
  </si>
  <si>
    <t>0920083233</t>
  </si>
  <si>
    <t>Расходы Туруханского территориального отдела администрации Туруханского муниципального округа по перевозке пассажиров автомобильным транспортом</t>
  </si>
  <si>
    <t>0920083235</t>
  </si>
  <si>
    <t>Расходы Светлогорского территориального отдела администрации Туруханского муниципального округа по перевозке пассажиров автомобильным транспортом</t>
  </si>
  <si>
    <t>0920083236</t>
  </si>
  <si>
    <t>Расходы Игарского территориального управления администрации Туруханского муниципального округа по перевозке пассажиров автомобильным транспортом</t>
  </si>
  <si>
    <t>0920083237</t>
  </si>
  <si>
    <t>Расходы Светлогорского территориального отдела администрации Туруханского муниципального округа на оказание транспортных услуг</t>
  </si>
  <si>
    <t>0920085556</t>
  </si>
  <si>
    <t>244</t>
  </si>
  <si>
    <t>1.3.</t>
  </si>
  <si>
    <t>Расходы Игарского территориального управления администрации Туруханского муниципального округа на предоставление субсидии по перевозке пассажиров речным транспортом в навигационный период в г. Игарке по маршруту "Город-Остров-Город"</t>
  </si>
  <si>
    <t>0920085367</t>
  </si>
  <si>
    <t>811</t>
  </si>
  <si>
    <t>Обеспечение транспортного сообщения между городом и островом «Игарский» через протоку «Игарская»</t>
  </si>
  <si>
    <t>Расходы Игарского территориального управления администрации Туруханского муниципального округа на предоставление субсидии по перевозке пассажиров речным транспортом - судном на воздушной подушке в г. Игарке по маршруту «Город-Остров-Город»</t>
  </si>
  <si>
    <t>0920085377</t>
  </si>
  <si>
    <t>Задача 2. Расходы на транспортировку тел умерших из населенных пунктов Туруханского муниципального округа</t>
  </si>
  <si>
    <t>2.1.</t>
  </si>
  <si>
    <t>Расходы на транспортировку тел умерших из населенных пунктов до места проведения патологоанатомических процедур и захоронения</t>
  </si>
  <si>
    <t>0113</t>
  </si>
  <si>
    <t>0920083750</t>
  </si>
  <si>
    <t>Проведение паталоготомических процедур в труднодоступных населенных пунктах Туруханского муниципального округа</t>
  </si>
  <si>
    <t>Отдельное мероприятие 1. Цель. Содержание улично-дорожной сети</t>
  </si>
  <si>
    <t>1.</t>
  </si>
  <si>
    <t>Расходы на приобретение и доставку специальной техники и дополнительного оборудования для содержания улично-дорожной сети</t>
  </si>
  <si>
    <t>0920084470</t>
  </si>
  <si>
    <t>813</t>
  </si>
  <si>
    <t>Содержание улично-дорожной сети</t>
  </si>
  <si>
    <t>Отдельное мероприятие 2. Цель. Улучшение качества оказания услуг по перевозке пассажиров</t>
  </si>
  <si>
    <t>2.</t>
  </si>
  <si>
    <t>Предоставление субсидии (гранта в виде субсидии) на приобретение и доставку автобуса для нужд Туруханского округа</t>
  </si>
  <si>
    <t>0920084630</t>
  </si>
  <si>
    <t>Повышение качества пассажирских перевозок</t>
  </si>
  <si>
    <t>Отдельное мероприятие 3. Цель. Приобретение и доставка топлива, для реализации населению Туруханского муниципального округа</t>
  </si>
  <si>
    <t>3.</t>
  </si>
  <si>
    <t>Субсидии на приобретение и доставку топлива для нужд Туруханского муниципального округа</t>
  </si>
  <si>
    <t>0920084800</t>
  </si>
  <si>
    <t>Приобретение и доставка топлива для нужд Туруханского муниципального округа</t>
  </si>
  <si>
    <t>Отдельное мероприятие 2. Цель. Мероприятия по обеспечению деятельности органов МСУ в сфере транспорта</t>
  </si>
  <si>
    <t>0920084880</t>
  </si>
  <si>
    <t>Авиационное обеспечение деятельности органов МСУ, комиссии по ЧС, оперативных, поисковых и рабочих групп</t>
  </si>
  <si>
    <t>Итого по подпрограмме:</t>
  </si>
  <si>
    <t>Приложение 5
к постановлению администрации  Туруханского округа 
от                   №      -п</t>
  </si>
  <si>
    <t>Отдельное мероприятие 3. Цель. Оказание транспортных услугна территории п. Светлогорск Туруханского муниципального округа</t>
  </si>
  <si>
    <t>Оказание транспортных услуг на территории п. Светлогорск Туруханского муниципального округа</t>
  </si>
  <si>
    <t>Приложение 5
к постановлению администрации  Туруханского округа 
от 29.06.2026 № 631 -п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</si>
</sst>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\ _₽"/>
    <numFmt numFmtId="165" formatCode="000000"/>
    <numFmt numFmtId="166" formatCode="_-* #,##0.00_р_._-;\-* #,##0.00_р_._-;_-* &quot;-&quot;??_р_._-;_-@_-"/>
    <numFmt numFmtId="167" formatCode="_-* #,##0.000_р_._-;\-* #,##0.000_р_._-;_-* &quot;-&quot;??_р_._-;_-@_-"/>
    <numFmt numFmtId="168" formatCode="_-* #,##0.000\ _₽_-;\-* #,##0.000\ _₽_-;_-* &quot;-&quot;???\ _₽_-;_-@_-"/>
    <numFmt numFmtId="169" formatCode="#,##0.000\ _₽"/>
    <numFmt numFmtId="170" formatCode="#,##0.00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4"/>
      <color rgb="FFFF0000"/>
      <name val="Times New Roman"/>
      <family val="2"/>
      <charset val="204"/>
    </font>
    <font>
      <sz val="14"/>
      <name val="Times New Roman"/>
      <family val="2"/>
      <charset val="204"/>
    </font>
    <font>
      <sz val="12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9"/>
      <name val="Times New Roman"/>
      <family val="2"/>
      <charset val="204"/>
    </font>
    <font>
      <sz val="9"/>
      <color rgb="FFFF0000"/>
      <name val="Times New Roman"/>
      <family val="2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2"/>
      <charset val="204"/>
    </font>
    <font>
      <b/>
      <sz val="14"/>
      <name val="Times New Roman"/>
      <family val="2"/>
      <charset val="204"/>
    </font>
    <font>
      <b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7" fontId="5" fillId="3" borderId="1" xfId="2" applyNumberFormat="1" applyFont="1" applyFill="1" applyBorder="1" applyAlignment="1">
      <alignment vertical="center" wrapText="1"/>
    </xf>
    <xf numFmtId="167" fontId="5" fillId="0" borderId="1" xfId="2" applyNumberFormat="1" applyFont="1" applyFill="1" applyBorder="1" applyAlignment="1">
      <alignment vertical="center" wrapText="1"/>
    </xf>
    <xf numFmtId="167" fontId="5" fillId="0" borderId="1" xfId="2" applyNumberFormat="1" applyFont="1" applyFill="1" applyBorder="1" applyAlignment="1">
      <alignment horizontal="left" vertical="center" wrapText="1"/>
    </xf>
    <xf numFmtId="49" fontId="10" fillId="4" borderId="1" xfId="1" applyNumberFormat="1" applyFont="1" applyFill="1" applyBorder="1" applyAlignment="1">
      <alignment horizontal="left" vertical="center" wrapText="1"/>
    </xf>
    <xf numFmtId="49" fontId="10" fillId="4" borderId="1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167" fontId="10" fillId="4" borderId="1" xfId="2" applyNumberFormat="1" applyFont="1" applyFill="1" applyBorder="1" applyAlignment="1">
      <alignment horizontal="center" vertical="center" wrapText="1"/>
    </xf>
    <xf numFmtId="168" fontId="5" fillId="0" borderId="0" xfId="1" applyNumberFormat="1" applyFont="1" applyFill="1" applyAlignment="1">
      <alignment vertical="center"/>
    </xf>
    <xf numFmtId="0" fontId="1" fillId="0" borderId="1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7" fontId="5" fillId="2" borderId="1" xfId="2" applyNumberFormat="1" applyFont="1" applyFill="1" applyBorder="1" applyAlignment="1">
      <alignment vertical="center" wrapText="1"/>
    </xf>
    <xf numFmtId="49" fontId="5" fillId="2" borderId="5" xfId="1" applyNumberFormat="1" applyFont="1" applyFill="1" applyBorder="1" applyAlignment="1">
      <alignment horizontal="center" vertical="center"/>
    </xf>
    <xf numFmtId="49" fontId="11" fillId="2" borderId="5" xfId="1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center" vertical="center"/>
    </xf>
    <xf numFmtId="164" fontId="12" fillId="2" borderId="1" xfId="1" applyNumberFormat="1" applyFont="1" applyFill="1" applyBorder="1" applyAlignment="1">
      <alignment horizontal="center" vertical="center"/>
    </xf>
    <xf numFmtId="167" fontId="11" fillId="2" borderId="1" xfId="2" applyNumberFormat="1" applyFont="1" applyFill="1" applyBorder="1" applyAlignment="1">
      <alignment horizontal="center" vertical="center" wrapText="1"/>
    </xf>
    <xf numFmtId="167" fontId="12" fillId="2" borderId="1" xfId="2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 wrapText="1"/>
    </xf>
    <xf numFmtId="167" fontId="13" fillId="4" borderId="1" xfId="2" applyNumberFormat="1" applyFont="1" applyFill="1" applyBorder="1" applyAlignment="1">
      <alignment horizontal="center" vertical="center" wrapText="1"/>
    </xf>
    <xf numFmtId="167" fontId="10" fillId="2" borderId="1" xfId="2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/>
    </xf>
    <xf numFmtId="167" fontId="5" fillId="3" borderId="1" xfId="2" applyNumberFormat="1" applyFont="1" applyFill="1" applyBorder="1" applyAlignment="1">
      <alignment horizontal="center" vertical="center" wrapText="1"/>
    </xf>
    <xf numFmtId="167" fontId="5" fillId="2" borderId="1" xfId="2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168" fontId="5" fillId="2" borderId="0" xfId="1" applyNumberFormat="1" applyFont="1" applyFill="1" applyAlignment="1">
      <alignment vertical="center"/>
    </xf>
    <xf numFmtId="49" fontId="5" fillId="2" borderId="5" xfId="1" applyNumberFormat="1" applyFont="1" applyFill="1" applyBorder="1" applyAlignment="1">
      <alignment horizontal="center" vertical="center" wrapText="1"/>
    </xf>
    <xf numFmtId="164" fontId="14" fillId="2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7" fontId="5" fillId="0" borderId="1" xfId="2" applyNumberFormat="1" applyFont="1" applyFill="1" applyBorder="1" applyAlignment="1">
      <alignment horizontal="center" vertical="center" wrapText="1"/>
    </xf>
    <xf numFmtId="0" fontId="16" fillId="0" borderId="0" xfId="1" applyFont="1" applyFill="1" applyAlignment="1">
      <alignment vertical="center"/>
    </xf>
    <xf numFmtId="49" fontId="5" fillId="0" borderId="5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7" fontId="4" fillId="0" borderId="1" xfId="2" applyNumberFormat="1" applyFont="1" applyFill="1" applyBorder="1" applyAlignment="1">
      <alignment horizontal="center" vertical="center" wrapText="1"/>
    </xf>
    <xf numFmtId="167" fontId="4" fillId="0" borderId="1" xfId="2" applyNumberFormat="1" applyFont="1" applyFill="1" applyBorder="1" applyAlignment="1">
      <alignment horizontal="left" vertical="center" wrapText="1"/>
    </xf>
    <xf numFmtId="49" fontId="9" fillId="4" borderId="1" xfId="1" applyNumberFormat="1" applyFont="1" applyFill="1" applyBorder="1" applyAlignment="1">
      <alignment horizontal="left" vertical="center" wrapText="1"/>
    </xf>
    <xf numFmtId="49" fontId="9" fillId="4" borderId="1" xfId="1" applyNumberFormat="1" applyFont="1" applyFill="1" applyBorder="1" applyAlignment="1">
      <alignment horizontal="center" vertical="center"/>
    </xf>
    <xf numFmtId="164" fontId="9" fillId="4" borderId="1" xfId="1" applyNumberFormat="1" applyFont="1" applyFill="1" applyBorder="1" applyAlignment="1">
      <alignment horizontal="center" vertical="center"/>
    </xf>
    <xf numFmtId="167" fontId="9" fillId="4" borderId="1" xfId="2" applyNumberFormat="1" applyFont="1" applyFill="1" applyBorder="1" applyAlignment="1">
      <alignment horizontal="center" vertical="center" wrapText="1"/>
    </xf>
    <xf numFmtId="49" fontId="15" fillId="2" borderId="3" xfId="1" applyNumberFormat="1" applyFont="1" applyFill="1" applyBorder="1" applyAlignment="1">
      <alignment vertical="center" wrapText="1"/>
    </xf>
    <xf numFmtId="49" fontId="15" fillId="2" borderId="4" xfId="1" applyNumberFormat="1" applyFont="1" applyFill="1" applyBorder="1" applyAlignment="1">
      <alignment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vertical="center"/>
    </xf>
    <xf numFmtId="49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7" fontId="9" fillId="2" borderId="1" xfId="2" applyNumberFormat="1" applyFont="1" applyFill="1" applyBorder="1" applyAlignment="1">
      <alignment horizontal="center" vertical="center" wrapText="1"/>
    </xf>
    <xf numFmtId="167" fontId="4" fillId="2" borderId="1" xfId="2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49" fontId="15" fillId="0" borderId="3" xfId="1" applyNumberFormat="1" applyFont="1" applyFill="1" applyBorder="1" applyAlignment="1">
      <alignment vertical="center" wrapText="1"/>
    </xf>
    <xf numFmtId="49" fontId="15" fillId="0" borderId="4" xfId="1" applyNumberFormat="1" applyFont="1" applyFill="1" applyBorder="1" applyAlignment="1">
      <alignment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vertical="center" wrapText="1"/>
    </xf>
    <xf numFmtId="164" fontId="18" fillId="5" borderId="1" xfId="1" applyNumberFormat="1" applyFont="1" applyFill="1" applyBorder="1" applyAlignment="1">
      <alignment horizontal="center" vertical="center" wrapText="1"/>
    </xf>
    <xf numFmtId="169" fontId="19" fillId="5" borderId="1" xfId="1" applyNumberFormat="1" applyFont="1" applyFill="1" applyBorder="1" applyAlignment="1">
      <alignment horizontal="center" vertical="center" wrapText="1"/>
    </xf>
    <xf numFmtId="4" fontId="20" fillId="0" borderId="0" xfId="1" applyNumberFormat="1" applyFont="1" applyFill="1" applyAlignment="1">
      <alignment vertical="center"/>
    </xf>
    <xf numFmtId="0" fontId="20" fillId="0" borderId="0" xfId="1" applyFont="1" applyFill="1" applyAlignment="1">
      <alignment vertical="center"/>
    </xf>
    <xf numFmtId="170" fontId="2" fillId="0" borderId="0" xfId="1" applyNumberFormat="1" applyFont="1" applyFill="1" applyAlignment="1">
      <alignment vertical="center"/>
    </xf>
    <xf numFmtId="49" fontId="15" fillId="0" borderId="3" xfId="1" applyNumberFormat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center" vertical="center"/>
    </xf>
    <xf numFmtId="49" fontId="15" fillId="0" borderId="2" xfId="1" applyNumberFormat="1" applyFont="1" applyFill="1" applyBorder="1" applyAlignment="1">
      <alignment horizontal="left" vertical="center" wrapText="1"/>
    </xf>
    <xf numFmtId="49" fontId="15" fillId="0" borderId="3" xfId="1" applyNumberFormat="1" applyFont="1" applyFill="1" applyBorder="1" applyAlignment="1">
      <alignment horizontal="left" vertical="center" wrapText="1"/>
    </xf>
    <xf numFmtId="49" fontId="15" fillId="0" borderId="4" xfId="1" applyNumberFormat="1" applyFont="1" applyFill="1" applyBorder="1" applyAlignment="1">
      <alignment horizontal="left" vertical="center" wrapText="1"/>
    </xf>
    <xf numFmtId="49" fontId="21" fillId="0" borderId="8" xfId="1" applyNumberFormat="1" applyFont="1" applyFill="1" applyBorder="1" applyAlignment="1">
      <alignment horizontal="left" vertical="center" wrapText="1"/>
    </xf>
    <xf numFmtId="49" fontId="21" fillId="0" borderId="9" xfId="1" applyNumberFormat="1" applyFont="1" applyFill="1" applyBorder="1" applyAlignment="1">
      <alignment horizontal="left" vertical="center" wrapText="1"/>
    </xf>
    <xf numFmtId="49" fontId="15" fillId="2" borderId="2" xfId="1" applyNumberFormat="1" applyFont="1" applyFill="1" applyBorder="1" applyAlignment="1">
      <alignment horizontal="left" vertical="center" wrapText="1"/>
    </xf>
    <xf numFmtId="49" fontId="15" fillId="2" borderId="3" xfId="1" applyNumberFormat="1" applyFont="1" applyFill="1" applyBorder="1" applyAlignment="1">
      <alignment horizontal="left" vertical="center" wrapText="1"/>
    </xf>
    <xf numFmtId="16" fontId="4" fillId="2" borderId="5" xfId="1" applyNumberFormat="1" applyFont="1" applyFill="1" applyBorder="1" applyAlignment="1">
      <alignment horizontal="center" vertical="center" wrapText="1"/>
    </xf>
    <xf numFmtId="16" fontId="4" fillId="2" borderId="6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  <xf numFmtId="16" fontId="4" fillId="0" borderId="5" xfId="1" applyNumberFormat="1" applyFont="1" applyFill="1" applyBorder="1" applyAlignment="1">
      <alignment horizontal="center" vertical="center" wrapText="1"/>
    </xf>
    <xf numFmtId="16" fontId="4" fillId="0" borderId="6" xfId="1" applyNumberFormat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49" fontId="21" fillId="0" borderId="1" xfId="1" applyNumberFormat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left" vertical="center" wrapText="1"/>
    </xf>
    <xf numFmtId="16" fontId="15" fillId="2" borderId="2" xfId="1" applyNumberFormat="1" applyFont="1" applyFill="1" applyBorder="1" applyAlignment="1">
      <alignment horizontal="left" vertical="center" wrapText="1"/>
    </xf>
    <xf numFmtId="16" fontId="15" fillId="2" borderId="3" xfId="1" applyNumberFormat="1" applyFont="1" applyFill="1" applyBorder="1" applyAlignment="1">
      <alignment horizontal="left" vertical="center" wrapText="1"/>
    </xf>
    <xf numFmtId="16" fontId="15" fillId="2" borderId="4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7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wrapText="1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9;&#1055;&#1056;&#1040;&#1042;&#1051;&#1045;&#1053;&#1048;&#1045;%20&#1044;&#1045;&#1051;&#1040;&#1052;&#1048;\&#1059;&#1055;&#1056;&#1040;&#1042;&#1051;&#1045;&#1053;&#1048;&#1071;%20&#1044;&#1045;&#1051;&#1040;&#1052;&#1048;%202026\!!!%20&#1048;&#1079;&#1084;&#1077;&#1085;&#1077;&#1085;&#1080;&#1103;%20&#1074;%20&#1084;&#1091;&#1085;&#1080;&#1094;&#1080;&#1087;&#1072;&#1083;&#1100;&#1085;&#1099;&#1077;%20&#1087;&#1088;&#1086;&#1075;&#1088;&#1072;&#1084;&#1084;&#1099;%202026%20&#1075;&#1086;&#1076;\9%20&#1058;&#1056;&#1040;&#1053;&#1057;&#1055;&#1054;&#1056;&#1058;\04%20%20%20%20&#8470;%20%20%20%20%20%20-&#1087;%20%20&#1086;&#1090;%20%20%20%20%20%20%20&#1058;&#1088;&#1072;&#1085;&#1089;&#1087;&#1086;&#1088;&#1090;%20%20(&#1057;&#1045;&#1057;&#1057;&#1048;&#1071;%20&#1048;&#1070;&#1053;&#1068;)\-&#1087;%20&#1087;&#1088;&#1080;&#1083;&#1086;&#1078;&#1077;&#108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 к пасп"/>
      <sheetName val="пр к пасп ПП1"/>
      <sheetName val="пр к ПП1+"/>
      <sheetName val="+ пр к пасп ПП2"/>
      <sheetName val="+ пр к ПП2"/>
      <sheetName val="+ пр к пасп ПП3"/>
      <sheetName val="+пр к ПП3"/>
      <sheetName val="+пр к пасп ПП4"/>
      <sheetName val="+пр к ПП4"/>
      <sheetName val="пр 5 к МП"/>
      <sheetName val="+ Приложение 6"/>
      <sheetName val="+ Приложение 7"/>
      <sheetName val="пп1"/>
      <sheetName val="пп2"/>
      <sheetName val="пп3"/>
      <sheetName val="пп4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2">
          <cell r="A22" t="str">
            <v>Отдельные мероприятия подпрограммы:</v>
          </cell>
        </row>
        <row r="30">
          <cell r="B30" t="str">
            <v>Оказание услуг по авиационному обеспечению деятельности органов МСУ, комиссии по ЧС, оперативных, поисковых и рабочих групп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N50"/>
  <sheetViews>
    <sheetView tabSelected="1" view="pageBreakPreview" zoomScale="70" zoomScaleNormal="70" zoomScaleSheetLayoutView="70" workbookViewId="0">
      <selection activeCell="L1" sqref="L1:M1"/>
    </sheetView>
  </sheetViews>
  <sheetFormatPr defaultColWidth="10.28515625" defaultRowHeight="18.75" outlineLevelRow="1" outlineLevelCol="1" x14ac:dyDescent="0.25"/>
  <cols>
    <col min="1" max="1" width="5.42578125" style="1" customWidth="1"/>
    <col min="2" max="2" width="77.85546875" style="2" customWidth="1"/>
    <col min="3" max="3" width="31.85546875" style="2" customWidth="1"/>
    <col min="4" max="5" width="8.42578125" style="2" customWidth="1"/>
    <col min="6" max="6" width="16.85546875" style="2" customWidth="1"/>
    <col min="7" max="7" width="6.5703125" style="2" customWidth="1"/>
    <col min="8" max="8" width="6.5703125" style="3" hidden="1" customWidth="1" outlineLevel="1"/>
    <col min="9" max="9" width="18.28515625" style="2" bestFit="1" customWidth="1" collapsed="1"/>
    <col min="10" max="10" width="18.28515625" style="2" bestFit="1" customWidth="1"/>
    <col min="11" max="11" width="18.28515625" style="2" customWidth="1"/>
    <col min="12" max="12" width="21.28515625" style="2" customWidth="1"/>
    <col min="13" max="13" width="53" style="2" customWidth="1"/>
    <col min="14" max="16384" width="10.28515625" style="2"/>
  </cols>
  <sheetData>
    <row r="1" spans="1:13" ht="57.75" customHeight="1" outlineLevel="1" x14ac:dyDescent="0.3">
      <c r="L1" s="121" t="s">
        <v>77</v>
      </c>
      <c r="M1" s="121"/>
    </row>
    <row r="2" spans="1:13" ht="0.75" customHeight="1" outlineLevel="1" x14ac:dyDescent="0.25"/>
    <row r="3" spans="1:13" ht="12.75" customHeight="1" outlineLevel="1" x14ac:dyDescent="0.25"/>
    <row r="4" spans="1:13" ht="63.75" customHeight="1" x14ac:dyDescent="0.25">
      <c r="A4" s="85"/>
      <c r="B4" s="5"/>
      <c r="C4" s="5"/>
      <c r="D4" s="5"/>
      <c r="E4" s="5"/>
      <c r="F4" s="5"/>
      <c r="G4" s="5"/>
      <c r="L4" s="122" t="s">
        <v>1</v>
      </c>
      <c r="M4" s="122"/>
    </row>
    <row r="5" spans="1:13" x14ac:dyDescent="0.25">
      <c r="A5" s="85"/>
      <c r="B5" s="5"/>
      <c r="C5" s="5"/>
      <c r="D5" s="5"/>
      <c r="E5" s="5"/>
      <c r="F5" s="5"/>
      <c r="G5" s="5"/>
      <c r="L5" s="5"/>
      <c r="M5" s="5"/>
    </row>
    <row r="6" spans="1:13" x14ac:dyDescent="0.25">
      <c r="A6" s="85"/>
      <c r="B6" s="5"/>
      <c r="C6" s="5"/>
      <c r="D6" s="5"/>
      <c r="E6" s="5"/>
      <c r="F6" s="5"/>
      <c r="G6" s="5"/>
      <c r="L6" s="5"/>
      <c r="M6" s="5"/>
    </row>
    <row r="7" spans="1:13" x14ac:dyDescent="0.25">
      <c r="A7" s="123" t="s">
        <v>2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1:13" x14ac:dyDescent="0.25">
      <c r="A8" s="123" t="s">
        <v>3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3" ht="10.5" customHeight="1" x14ac:dyDescent="0.25">
      <c r="A9" s="85"/>
      <c r="B9" s="5"/>
      <c r="C9" s="5"/>
      <c r="D9" s="5"/>
      <c r="E9" s="5"/>
      <c r="F9" s="5"/>
      <c r="G9" s="5"/>
      <c r="L9" s="5"/>
      <c r="M9" s="5"/>
    </row>
    <row r="10" spans="1:13" s="7" customFormat="1" ht="24" customHeight="1" x14ac:dyDescent="0.25">
      <c r="A10" s="109" t="s">
        <v>4</v>
      </c>
      <c r="B10" s="109" t="s">
        <v>5</v>
      </c>
      <c r="C10" s="109" t="s">
        <v>6</v>
      </c>
      <c r="D10" s="109" t="s">
        <v>7</v>
      </c>
      <c r="E10" s="109"/>
      <c r="F10" s="109"/>
      <c r="G10" s="109"/>
      <c r="H10" s="6"/>
      <c r="I10" s="124" t="s">
        <v>8</v>
      </c>
      <c r="J10" s="124"/>
      <c r="K10" s="124"/>
      <c r="L10" s="124"/>
      <c r="M10" s="109" t="s">
        <v>9</v>
      </c>
    </row>
    <row r="11" spans="1:13" s="7" customFormat="1" ht="48.75" customHeight="1" x14ac:dyDescent="0.25">
      <c r="A11" s="109"/>
      <c r="B11" s="109"/>
      <c r="C11" s="109"/>
      <c r="D11" s="83" t="s">
        <v>6</v>
      </c>
      <c r="E11" s="83" t="s">
        <v>10</v>
      </c>
      <c r="F11" s="83" t="s">
        <v>11</v>
      </c>
      <c r="G11" s="83" t="s">
        <v>12</v>
      </c>
      <c r="H11" s="6"/>
      <c r="I11" s="9" t="s">
        <v>13</v>
      </c>
      <c r="J11" s="9">
        <f>I11+1</f>
        <v>2027</v>
      </c>
      <c r="K11" s="9">
        <f>J11+1</f>
        <v>2028</v>
      </c>
      <c r="L11" s="83" t="s">
        <v>14</v>
      </c>
      <c r="M11" s="109"/>
    </row>
    <row r="12" spans="1:13" s="12" customFormat="1" ht="12" x14ac:dyDescent="0.2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1"/>
      <c r="I12" s="10">
        <v>7</v>
      </c>
      <c r="J12" s="10">
        <v>8</v>
      </c>
      <c r="K12" s="10">
        <v>9</v>
      </c>
      <c r="L12" s="10">
        <v>10</v>
      </c>
      <c r="M12" s="10">
        <v>11</v>
      </c>
    </row>
    <row r="13" spans="1:13" s="7" customFormat="1" ht="15.75" x14ac:dyDescent="0.25">
      <c r="A13" s="115" t="s">
        <v>15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7"/>
    </row>
    <row r="14" spans="1:13" s="13" customFormat="1" ht="18.75" customHeight="1" x14ac:dyDescent="0.25">
      <c r="A14" s="118" t="s">
        <v>16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</row>
    <row r="15" spans="1:13" s="13" customFormat="1" ht="15.75" customHeight="1" x14ac:dyDescent="0.25">
      <c r="A15" s="118" t="s">
        <v>17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</row>
    <row r="16" spans="1:13" s="7" customFormat="1" ht="30.75" customHeight="1" x14ac:dyDescent="0.25">
      <c r="A16" s="119" t="s">
        <v>18</v>
      </c>
      <c r="B16" s="104" t="s">
        <v>19</v>
      </c>
      <c r="C16" s="14" t="s">
        <v>20</v>
      </c>
      <c r="D16" s="15">
        <v>281</v>
      </c>
      <c r="E16" s="15" t="s">
        <v>21</v>
      </c>
      <c r="F16" s="16" t="s">
        <v>22</v>
      </c>
      <c r="G16" s="15">
        <v>811</v>
      </c>
      <c r="H16" s="17">
        <v>1</v>
      </c>
      <c r="I16" s="30">
        <f>232532.222+272.076</f>
        <v>232804.29800000001</v>
      </c>
      <c r="J16" s="19">
        <v>229183.22200000001</v>
      </c>
      <c r="K16" s="19">
        <v>229183.22200000001</v>
      </c>
      <c r="L16" s="20">
        <f>SUM(I16:K16)</f>
        <v>691170.74200000009</v>
      </c>
      <c r="M16" s="101" t="s">
        <v>23</v>
      </c>
    </row>
    <row r="17" spans="1:14" s="7" customFormat="1" ht="15.75" x14ac:dyDescent="0.25">
      <c r="A17" s="120"/>
      <c r="B17" s="105"/>
      <c r="C17" s="21" t="s">
        <v>24</v>
      </c>
      <c r="D17" s="22" t="s">
        <v>25</v>
      </c>
      <c r="E17" s="22" t="s">
        <v>25</v>
      </c>
      <c r="F17" s="22" t="s">
        <v>25</v>
      </c>
      <c r="G17" s="22" t="s">
        <v>25</v>
      </c>
      <c r="H17" s="23"/>
      <c r="I17" s="24">
        <f>I16</f>
        <v>232804.29800000001</v>
      </c>
      <c r="J17" s="24">
        <f t="shared" ref="J17:L17" si="0">J16</f>
        <v>229183.22200000001</v>
      </c>
      <c r="K17" s="24">
        <f t="shared" si="0"/>
        <v>229183.22200000001</v>
      </c>
      <c r="L17" s="24">
        <f t="shared" si="0"/>
        <v>691170.74200000009</v>
      </c>
      <c r="M17" s="102"/>
      <c r="N17" s="25">
        <f>I17+J17+K17-L17</f>
        <v>0</v>
      </c>
    </row>
    <row r="18" spans="1:14" s="7" customFormat="1" ht="47.25" x14ac:dyDescent="0.25">
      <c r="A18" s="109" t="s">
        <v>26</v>
      </c>
      <c r="B18" s="26" t="s">
        <v>27</v>
      </c>
      <c r="C18" s="14" t="s">
        <v>20</v>
      </c>
      <c r="D18" s="15">
        <v>281</v>
      </c>
      <c r="E18" s="27" t="s">
        <v>21</v>
      </c>
      <c r="F18" s="28" t="s">
        <v>28</v>
      </c>
      <c r="G18" s="29">
        <v>811</v>
      </c>
      <c r="H18" s="17">
        <v>1</v>
      </c>
      <c r="I18" s="30">
        <f>4773940/1000</f>
        <v>4773.9399999999996</v>
      </c>
      <c r="J18" s="30">
        <f t="shared" ref="J18:K22" si="1">I18</f>
        <v>4773.9399999999996</v>
      </c>
      <c r="K18" s="30">
        <f t="shared" si="1"/>
        <v>4773.9399999999996</v>
      </c>
      <c r="L18" s="20">
        <f>SUM(I18:K18)</f>
        <v>14321.82</v>
      </c>
      <c r="M18" s="110" t="s">
        <v>29</v>
      </c>
    </row>
    <row r="19" spans="1:14" s="7" customFormat="1" ht="47.25" x14ac:dyDescent="0.25">
      <c r="A19" s="109"/>
      <c r="B19" s="26" t="s">
        <v>30</v>
      </c>
      <c r="C19" s="14" t="s">
        <v>20</v>
      </c>
      <c r="D19" s="15">
        <v>281</v>
      </c>
      <c r="E19" s="27" t="s">
        <v>21</v>
      </c>
      <c r="F19" s="31" t="s">
        <v>31</v>
      </c>
      <c r="G19" s="29">
        <v>811</v>
      </c>
      <c r="H19" s="17">
        <v>1</v>
      </c>
      <c r="I19" s="30">
        <f>2315793/1000</f>
        <v>2315.7930000000001</v>
      </c>
      <c r="J19" s="30">
        <f t="shared" si="1"/>
        <v>2315.7930000000001</v>
      </c>
      <c r="K19" s="30">
        <f t="shared" si="1"/>
        <v>2315.7930000000001</v>
      </c>
      <c r="L19" s="20">
        <f t="shared" ref="L19:L22" si="2">SUM(I19:K19)</f>
        <v>6947.3790000000008</v>
      </c>
      <c r="M19" s="110"/>
    </row>
    <row r="20" spans="1:14" s="7" customFormat="1" ht="47.25" x14ac:dyDescent="0.25">
      <c r="A20" s="109"/>
      <c r="B20" s="26" t="s">
        <v>32</v>
      </c>
      <c r="C20" s="14" t="s">
        <v>20</v>
      </c>
      <c r="D20" s="15">
        <v>281</v>
      </c>
      <c r="E20" s="27" t="s">
        <v>21</v>
      </c>
      <c r="F20" s="31" t="s">
        <v>33</v>
      </c>
      <c r="G20" s="29">
        <v>811</v>
      </c>
      <c r="H20" s="17">
        <v>1</v>
      </c>
      <c r="I20" s="30">
        <f>29491577/1000</f>
        <v>29491.577000000001</v>
      </c>
      <c r="J20" s="30">
        <f t="shared" si="1"/>
        <v>29491.577000000001</v>
      </c>
      <c r="K20" s="30">
        <f t="shared" si="1"/>
        <v>29491.577000000001</v>
      </c>
      <c r="L20" s="20">
        <f t="shared" si="2"/>
        <v>88474.731</v>
      </c>
      <c r="M20" s="110"/>
    </row>
    <row r="21" spans="1:14" s="7" customFormat="1" ht="48" customHeight="1" x14ac:dyDescent="0.25">
      <c r="A21" s="109"/>
      <c r="B21" s="26" t="s">
        <v>34</v>
      </c>
      <c r="C21" s="14" t="s">
        <v>20</v>
      </c>
      <c r="D21" s="15">
        <v>281</v>
      </c>
      <c r="E21" s="27" t="s">
        <v>21</v>
      </c>
      <c r="F21" s="31" t="s">
        <v>35</v>
      </c>
      <c r="G21" s="29">
        <v>811</v>
      </c>
      <c r="H21" s="17">
        <v>1</v>
      </c>
      <c r="I21" s="30">
        <f>912420/1000</f>
        <v>912.42</v>
      </c>
      <c r="J21" s="30">
        <f t="shared" si="1"/>
        <v>912.42</v>
      </c>
      <c r="K21" s="30">
        <f t="shared" si="1"/>
        <v>912.42</v>
      </c>
      <c r="L21" s="20">
        <f t="shared" si="2"/>
        <v>2737.2599999999998</v>
      </c>
      <c r="M21" s="110"/>
    </row>
    <row r="22" spans="1:14" s="7" customFormat="1" ht="64.5" customHeight="1" x14ac:dyDescent="0.25">
      <c r="A22" s="109"/>
      <c r="B22" s="104" t="s">
        <v>36</v>
      </c>
      <c r="C22" s="14" t="s">
        <v>20</v>
      </c>
      <c r="D22" s="15">
        <v>281</v>
      </c>
      <c r="E22" s="27" t="s">
        <v>21</v>
      </c>
      <c r="F22" s="31" t="s">
        <v>37</v>
      </c>
      <c r="G22" s="29">
        <v>811</v>
      </c>
      <c r="H22" s="17">
        <v>1</v>
      </c>
      <c r="I22" s="30">
        <f>23026825/1000</f>
        <v>23026.825000000001</v>
      </c>
      <c r="J22" s="30">
        <f t="shared" si="1"/>
        <v>23026.825000000001</v>
      </c>
      <c r="K22" s="30">
        <f t="shared" si="1"/>
        <v>23026.825000000001</v>
      </c>
      <c r="L22" s="20">
        <f t="shared" si="2"/>
        <v>69080.475000000006</v>
      </c>
      <c r="M22" s="110"/>
    </row>
    <row r="23" spans="1:14" s="7" customFormat="1" ht="15.75" x14ac:dyDescent="0.25">
      <c r="A23" s="109"/>
      <c r="B23" s="105"/>
      <c r="C23" s="21" t="s">
        <v>24</v>
      </c>
      <c r="D23" s="22" t="s">
        <v>25</v>
      </c>
      <c r="E23" s="22" t="s">
        <v>25</v>
      </c>
      <c r="F23" s="22" t="s">
        <v>25</v>
      </c>
      <c r="G23" s="22" t="s">
        <v>25</v>
      </c>
      <c r="H23" s="23"/>
      <c r="I23" s="24">
        <f>SUM(I18:I22)</f>
        <v>60520.554999999993</v>
      </c>
      <c r="J23" s="24">
        <f>SUM(J18:J22)</f>
        <v>60520.554999999993</v>
      </c>
      <c r="K23" s="24">
        <f>SUM(K18:K22)</f>
        <v>60520.554999999993</v>
      </c>
      <c r="L23" s="24">
        <f>SUM(L18:L22)</f>
        <v>181561.66499999998</v>
      </c>
      <c r="M23" s="110"/>
      <c r="N23" s="25">
        <f>I23+J23+K23-L23</f>
        <v>0</v>
      </c>
    </row>
    <row r="24" spans="1:14" s="44" customFormat="1" ht="31.5" x14ac:dyDescent="0.25">
      <c r="A24" s="109" t="s">
        <v>41</v>
      </c>
      <c r="B24" s="99" t="s">
        <v>42</v>
      </c>
      <c r="C24" s="14" t="s">
        <v>20</v>
      </c>
      <c r="D24" s="15">
        <v>281</v>
      </c>
      <c r="E24" s="27" t="s">
        <v>21</v>
      </c>
      <c r="F24" s="31" t="s">
        <v>43</v>
      </c>
      <c r="G24" s="41" t="s">
        <v>44</v>
      </c>
      <c r="H24" s="17">
        <v>1</v>
      </c>
      <c r="I24" s="43">
        <f>36427579/1000</f>
        <v>36427.578999999998</v>
      </c>
      <c r="J24" s="43">
        <f>36427579/1000</f>
        <v>36427.578999999998</v>
      </c>
      <c r="K24" s="43">
        <f>36427579/1000</f>
        <v>36427.578999999998</v>
      </c>
      <c r="L24" s="20">
        <f>SUM(I24:K24)</f>
        <v>109282.73699999999</v>
      </c>
      <c r="M24" s="101" t="s">
        <v>45</v>
      </c>
    </row>
    <row r="25" spans="1:14" s="44" customFormat="1" ht="30.75" customHeight="1" x14ac:dyDescent="0.25">
      <c r="A25" s="109"/>
      <c r="B25" s="100"/>
      <c r="C25" s="21" t="s">
        <v>24</v>
      </c>
      <c r="D25" s="22" t="s">
        <v>25</v>
      </c>
      <c r="E25" s="22" t="s">
        <v>25</v>
      </c>
      <c r="F25" s="22" t="s">
        <v>25</v>
      </c>
      <c r="G25" s="22" t="s">
        <v>25</v>
      </c>
      <c r="H25" s="23"/>
      <c r="I25" s="24">
        <f>I24</f>
        <v>36427.578999999998</v>
      </c>
      <c r="J25" s="24">
        <f t="shared" ref="J25:K25" si="3">J24</f>
        <v>36427.578999999998</v>
      </c>
      <c r="K25" s="24">
        <f t="shared" si="3"/>
        <v>36427.578999999998</v>
      </c>
      <c r="L25" s="24">
        <f>SUM(I25:K25)</f>
        <v>109282.73699999999</v>
      </c>
      <c r="M25" s="111"/>
      <c r="N25" s="45">
        <f>I25+J25+K25-L25</f>
        <v>0</v>
      </c>
    </row>
    <row r="26" spans="1:14" s="44" customFormat="1" ht="53.25" customHeight="1" x14ac:dyDescent="0.25">
      <c r="A26" s="109"/>
      <c r="B26" s="99" t="s">
        <v>46</v>
      </c>
      <c r="C26" s="14" t="s">
        <v>20</v>
      </c>
      <c r="D26" s="15">
        <v>281</v>
      </c>
      <c r="E26" s="27" t="s">
        <v>21</v>
      </c>
      <c r="F26" s="46" t="s">
        <v>47</v>
      </c>
      <c r="G26" s="41" t="s">
        <v>44</v>
      </c>
      <c r="H26" s="47"/>
      <c r="I26" s="43">
        <f>7300179/1000</f>
        <v>7300.1790000000001</v>
      </c>
      <c r="J26" s="43">
        <f>I26</f>
        <v>7300.1790000000001</v>
      </c>
      <c r="K26" s="43">
        <f>J26</f>
        <v>7300.1790000000001</v>
      </c>
      <c r="L26" s="43">
        <f>SUM(I26:K26)</f>
        <v>21900.537</v>
      </c>
      <c r="M26" s="111"/>
    </row>
    <row r="27" spans="1:14" s="44" customFormat="1" ht="15.75" x14ac:dyDescent="0.25">
      <c r="A27" s="109"/>
      <c r="B27" s="100"/>
      <c r="C27" s="21" t="s">
        <v>24</v>
      </c>
      <c r="D27" s="22" t="s">
        <v>25</v>
      </c>
      <c r="E27" s="22" t="s">
        <v>25</v>
      </c>
      <c r="F27" s="22" t="s">
        <v>25</v>
      </c>
      <c r="G27" s="22"/>
      <c r="H27" s="23"/>
      <c r="I27" s="24">
        <f>I26</f>
        <v>7300.1790000000001</v>
      </c>
      <c r="J27" s="24">
        <f t="shared" ref="J27:L27" si="4">J26</f>
        <v>7300.1790000000001</v>
      </c>
      <c r="K27" s="24">
        <f t="shared" si="4"/>
        <v>7300.1790000000001</v>
      </c>
      <c r="L27" s="24">
        <f t="shared" si="4"/>
        <v>21900.537</v>
      </c>
      <c r="M27" s="102"/>
      <c r="N27" s="45">
        <f>I27+J27+K27-L27</f>
        <v>0</v>
      </c>
    </row>
    <row r="28" spans="1:14" s="7" customFormat="1" ht="15.75" customHeight="1" x14ac:dyDescent="0.25">
      <c r="A28" s="112" t="s">
        <v>48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4"/>
    </row>
    <row r="29" spans="1:14" s="7" customFormat="1" ht="31.5" x14ac:dyDescent="0.25">
      <c r="A29" s="97" t="s">
        <v>49</v>
      </c>
      <c r="B29" s="104" t="s">
        <v>50</v>
      </c>
      <c r="C29" s="14" t="s">
        <v>20</v>
      </c>
      <c r="D29" s="15">
        <v>281</v>
      </c>
      <c r="E29" s="48" t="s">
        <v>51</v>
      </c>
      <c r="F29" s="48" t="s">
        <v>52</v>
      </c>
      <c r="G29" s="48" t="s">
        <v>40</v>
      </c>
      <c r="H29" s="49">
        <v>1</v>
      </c>
      <c r="I29" s="43">
        <f>971-272.076</f>
        <v>698.92399999999998</v>
      </c>
      <c r="J29" s="50">
        <v>4320</v>
      </c>
      <c r="K29" s="50">
        <v>4320</v>
      </c>
      <c r="L29" s="20">
        <f>SUM(I29:K29)</f>
        <v>9338.9239999999991</v>
      </c>
      <c r="M29" s="101" t="s">
        <v>53</v>
      </c>
    </row>
    <row r="30" spans="1:14" s="7" customFormat="1" ht="15.75" x14ac:dyDescent="0.25">
      <c r="A30" s="98"/>
      <c r="B30" s="105"/>
      <c r="C30" s="21" t="s">
        <v>24</v>
      </c>
      <c r="D30" s="22" t="s">
        <v>25</v>
      </c>
      <c r="E30" s="22" t="s">
        <v>25</v>
      </c>
      <c r="F30" s="22" t="s">
        <v>25</v>
      </c>
      <c r="G30" s="22" t="s">
        <v>25</v>
      </c>
      <c r="H30" s="23"/>
      <c r="I30" s="24">
        <f>SUM(I29)</f>
        <v>698.92399999999998</v>
      </c>
      <c r="J30" s="24">
        <f t="shared" ref="J30:L30" si="5">SUM(J29)</f>
        <v>4320</v>
      </c>
      <c r="K30" s="24">
        <f t="shared" si="5"/>
        <v>4320</v>
      </c>
      <c r="L30" s="24">
        <f t="shared" si="5"/>
        <v>9338.9239999999991</v>
      </c>
      <c r="M30" s="102"/>
      <c r="N30" s="25">
        <f>I30+J30+K30-L30</f>
        <v>0</v>
      </c>
    </row>
    <row r="31" spans="1:14" s="44" customFormat="1" ht="15.75" x14ac:dyDescent="0.25">
      <c r="A31" s="115" t="str">
        <f>'[1]+ пр к пасп ПП2'!A22:G22</f>
        <v>Отдельные мероприятия подпрограммы: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7"/>
    </row>
    <row r="32" spans="1:14" s="51" customFormat="1" ht="15" customHeight="1" x14ac:dyDescent="0.25">
      <c r="A32" s="106" t="s">
        <v>54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8"/>
    </row>
    <row r="33" spans="1:14" s="7" customFormat="1" ht="31.5" x14ac:dyDescent="0.25">
      <c r="A33" s="97" t="s">
        <v>55</v>
      </c>
      <c r="B33" s="104" t="s">
        <v>56</v>
      </c>
      <c r="C33" s="14" t="s">
        <v>20</v>
      </c>
      <c r="D33" s="15">
        <v>281</v>
      </c>
      <c r="E33" s="52" t="s">
        <v>51</v>
      </c>
      <c r="F33" s="52" t="s">
        <v>57</v>
      </c>
      <c r="G33" s="48" t="s">
        <v>58</v>
      </c>
      <c r="H33" s="49">
        <v>1</v>
      </c>
      <c r="I33" s="43">
        <v>17500</v>
      </c>
      <c r="J33" s="50">
        <v>17500</v>
      </c>
      <c r="K33" s="50">
        <v>17500</v>
      </c>
      <c r="L33" s="20">
        <f>SUM(I33:K33)</f>
        <v>52500</v>
      </c>
      <c r="M33" s="101" t="s">
        <v>59</v>
      </c>
    </row>
    <row r="34" spans="1:14" s="7" customFormat="1" ht="15" customHeight="1" x14ac:dyDescent="0.25">
      <c r="A34" s="98"/>
      <c r="B34" s="105"/>
      <c r="C34" s="21" t="s">
        <v>24</v>
      </c>
      <c r="D34" s="22" t="s">
        <v>25</v>
      </c>
      <c r="E34" s="22" t="s">
        <v>25</v>
      </c>
      <c r="F34" s="22" t="s">
        <v>25</v>
      </c>
      <c r="G34" s="22" t="s">
        <v>25</v>
      </c>
      <c r="H34" s="23"/>
      <c r="I34" s="24">
        <f>SUM(I33)</f>
        <v>17500</v>
      </c>
      <c r="J34" s="24">
        <f t="shared" ref="J34:L34" si="6">SUM(J33)</f>
        <v>17500</v>
      </c>
      <c r="K34" s="24">
        <f t="shared" si="6"/>
        <v>17500</v>
      </c>
      <c r="L34" s="24">
        <f t="shared" si="6"/>
        <v>52500</v>
      </c>
      <c r="M34" s="102"/>
      <c r="N34" s="25">
        <f>I34+J34+K34-L34</f>
        <v>0</v>
      </c>
    </row>
    <row r="35" spans="1:14" s="51" customFormat="1" ht="15.75" hidden="1" customHeight="1" outlineLevel="1" x14ac:dyDescent="0.25">
      <c r="A35" s="106" t="s">
        <v>60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8"/>
    </row>
    <row r="36" spans="1:14" s="7" customFormat="1" ht="31.5" hidden="1" outlineLevel="1" x14ac:dyDescent="0.25">
      <c r="A36" s="97" t="s">
        <v>61</v>
      </c>
      <c r="B36" s="101" t="s">
        <v>62</v>
      </c>
      <c r="C36" s="84" t="s">
        <v>20</v>
      </c>
      <c r="D36" s="83">
        <v>281</v>
      </c>
      <c r="E36" s="54" t="s">
        <v>51</v>
      </c>
      <c r="F36" s="54" t="s">
        <v>63</v>
      </c>
      <c r="G36" s="54" t="s">
        <v>58</v>
      </c>
      <c r="H36" s="55"/>
      <c r="I36" s="56">
        <v>0</v>
      </c>
      <c r="J36" s="56">
        <v>0</v>
      </c>
      <c r="K36" s="56">
        <v>0</v>
      </c>
      <c r="L36" s="57">
        <f>SUM(I36:K36)</f>
        <v>0</v>
      </c>
      <c r="M36" s="101" t="s">
        <v>64</v>
      </c>
    </row>
    <row r="37" spans="1:14" s="7" customFormat="1" ht="15.75" hidden="1" outlineLevel="1" x14ac:dyDescent="0.25">
      <c r="A37" s="98"/>
      <c r="B37" s="102"/>
      <c r="C37" s="58" t="s">
        <v>24</v>
      </c>
      <c r="D37" s="59" t="s">
        <v>25</v>
      </c>
      <c r="E37" s="59" t="s">
        <v>25</v>
      </c>
      <c r="F37" s="59" t="s">
        <v>25</v>
      </c>
      <c r="G37" s="59" t="s">
        <v>25</v>
      </c>
      <c r="H37" s="60"/>
      <c r="I37" s="61">
        <f t="shared" ref="I37:L37" si="7">SUM(I36)</f>
        <v>0</v>
      </c>
      <c r="J37" s="61">
        <f t="shared" si="7"/>
        <v>0</v>
      </c>
      <c r="K37" s="61">
        <f t="shared" si="7"/>
        <v>0</v>
      </c>
      <c r="L37" s="61">
        <f t="shared" si="7"/>
        <v>0</v>
      </c>
      <c r="M37" s="102"/>
    </row>
    <row r="38" spans="1:14" s="65" customFormat="1" ht="15.75" hidden="1" customHeight="1" outlineLevel="1" x14ac:dyDescent="0.25">
      <c r="A38" s="91" t="s">
        <v>65</v>
      </c>
      <c r="B38" s="92"/>
      <c r="C38" s="92"/>
      <c r="D38" s="92"/>
      <c r="E38" s="92"/>
      <c r="F38" s="92"/>
      <c r="G38" s="92"/>
      <c r="H38" s="92"/>
      <c r="I38" s="62"/>
      <c r="J38" s="62"/>
      <c r="K38" s="62"/>
      <c r="L38" s="63"/>
      <c r="M38" s="64"/>
    </row>
    <row r="39" spans="1:14" s="70" customFormat="1" ht="31.5" hidden="1" outlineLevel="1" x14ac:dyDescent="0.25">
      <c r="A39" s="93" t="s">
        <v>66</v>
      </c>
      <c r="B39" s="95" t="s">
        <v>67</v>
      </c>
      <c r="C39" s="84" t="s">
        <v>20</v>
      </c>
      <c r="D39" s="83">
        <v>281</v>
      </c>
      <c r="E39" s="66" t="s">
        <v>51</v>
      </c>
      <c r="F39" s="66" t="s">
        <v>68</v>
      </c>
      <c r="G39" s="66" t="s">
        <v>44</v>
      </c>
      <c r="H39" s="67">
        <v>1</v>
      </c>
      <c r="I39" s="68">
        <v>0</v>
      </c>
      <c r="J39" s="68">
        <v>0</v>
      </c>
      <c r="K39" s="68">
        <v>0</v>
      </c>
      <c r="L39" s="69">
        <f>SUM(I39:J39)</f>
        <v>0</v>
      </c>
      <c r="M39" s="95" t="s">
        <v>69</v>
      </c>
    </row>
    <row r="40" spans="1:14" s="70" customFormat="1" ht="15.75" hidden="1" outlineLevel="1" x14ac:dyDescent="0.25">
      <c r="A40" s="94"/>
      <c r="B40" s="96"/>
      <c r="C40" s="58" t="s">
        <v>24</v>
      </c>
      <c r="D40" s="59" t="s">
        <v>25</v>
      </c>
      <c r="E40" s="59" t="s">
        <v>25</v>
      </c>
      <c r="F40" s="59" t="s">
        <v>25</v>
      </c>
      <c r="G40" s="59" t="s">
        <v>25</v>
      </c>
      <c r="H40" s="60"/>
      <c r="I40" s="61">
        <f t="shared" ref="I40:L40" si="8">SUM(I39)</f>
        <v>0</v>
      </c>
      <c r="J40" s="61">
        <f t="shared" si="8"/>
        <v>0</v>
      </c>
      <c r="K40" s="61">
        <f t="shared" si="8"/>
        <v>0</v>
      </c>
      <c r="L40" s="61">
        <f t="shared" si="8"/>
        <v>0</v>
      </c>
      <c r="M40" s="96"/>
    </row>
    <row r="41" spans="1:14" s="51" customFormat="1" ht="15.75" collapsed="1" x14ac:dyDescent="0.25">
      <c r="A41" s="86" t="s">
        <v>70</v>
      </c>
      <c r="B41" s="87"/>
      <c r="C41" s="87"/>
      <c r="D41" s="87"/>
      <c r="E41" s="87"/>
      <c r="F41" s="87"/>
      <c r="G41" s="87"/>
      <c r="H41" s="87"/>
      <c r="I41" s="71"/>
      <c r="J41" s="71"/>
      <c r="K41" s="71"/>
      <c r="L41" s="72"/>
      <c r="M41" s="73"/>
    </row>
    <row r="42" spans="1:14" s="7" customFormat="1" ht="30.75" customHeight="1" x14ac:dyDescent="0.25">
      <c r="A42" s="97" t="s">
        <v>61</v>
      </c>
      <c r="B42" s="99" t="str">
        <f>'[1]+ пр к пасп ПП2'!B30</f>
        <v>Оказание услуг по авиационному обеспечению деятельности органов МСУ, комиссии по ЧС, оперативных, поисковых и рабочих групп</v>
      </c>
      <c r="C42" s="14" t="s">
        <v>20</v>
      </c>
      <c r="D42" s="15">
        <v>281</v>
      </c>
      <c r="E42" s="48" t="s">
        <v>21</v>
      </c>
      <c r="F42" s="48" t="s">
        <v>71</v>
      </c>
      <c r="G42" s="48" t="s">
        <v>40</v>
      </c>
      <c r="H42" s="49">
        <v>1</v>
      </c>
      <c r="I42" s="43">
        <v>11256.24</v>
      </c>
      <c r="J42" s="50">
        <v>11256.24</v>
      </c>
      <c r="K42" s="50">
        <v>11256.24</v>
      </c>
      <c r="L42" s="20">
        <f>SUM(I42:K42)</f>
        <v>33768.720000000001</v>
      </c>
      <c r="M42" s="101" t="s">
        <v>72</v>
      </c>
    </row>
    <row r="43" spans="1:14" s="7" customFormat="1" ht="15.75" x14ac:dyDescent="0.25">
      <c r="A43" s="98"/>
      <c r="B43" s="100"/>
      <c r="C43" s="21" t="s">
        <v>24</v>
      </c>
      <c r="D43" s="22" t="s">
        <v>25</v>
      </c>
      <c r="E43" s="22" t="s">
        <v>25</v>
      </c>
      <c r="F43" s="22" t="s">
        <v>25</v>
      </c>
      <c r="G43" s="22" t="s">
        <v>25</v>
      </c>
      <c r="H43" s="23"/>
      <c r="I43" s="24">
        <f>SUM(I42)</f>
        <v>11256.24</v>
      </c>
      <c r="J43" s="24">
        <f t="shared" ref="J43:L43" si="9">SUM(J42)</f>
        <v>11256.24</v>
      </c>
      <c r="K43" s="24">
        <f t="shared" si="9"/>
        <v>11256.24</v>
      </c>
      <c r="L43" s="24">
        <f t="shared" si="9"/>
        <v>33768.720000000001</v>
      </c>
      <c r="M43" s="102"/>
      <c r="N43" s="25">
        <f>I43+J43+K43-L43</f>
        <v>0</v>
      </c>
    </row>
    <row r="44" spans="1:14" s="7" customFormat="1" ht="15.75" customHeight="1" x14ac:dyDescent="0.25">
      <c r="A44" s="86" t="s">
        <v>75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8"/>
      <c r="M44" s="82"/>
      <c r="N44" s="25"/>
    </row>
    <row r="45" spans="1:14" s="7" customFormat="1" ht="33.75" customHeight="1" x14ac:dyDescent="0.25">
      <c r="A45" s="103" t="s">
        <v>66</v>
      </c>
      <c r="B45" s="89" t="s">
        <v>38</v>
      </c>
      <c r="C45" s="14" t="s">
        <v>20</v>
      </c>
      <c r="D45" s="15">
        <v>281</v>
      </c>
      <c r="E45" s="27" t="s">
        <v>21</v>
      </c>
      <c r="F45" s="32" t="s">
        <v>39</v>
      </c>
      <c r="G45" s="33" t="s">
        <v>40</v>
      </c>
      <c r="H45" s="81"/>
      <c r="I45" s="35">
        <v>912.42</v>
      </c>
      <c r="J45" s="36">
        <v>0</v>
      </c>
      <c r="K45" s="36">
        <v>0</v>
      </c>
      <c r="L45" s="36">
        <f>I45+J45+K45</f>
        <v>912.42</v>
      </c>
      <c r="M45" s="89" t="s">
        <v>76</v>
      </c>
      <c r="N45" s="25"/>
    </row>
    <row r="46" spans="1:14" s="7" customFormat="1" ht="21.75" customHeight="1" x14ac:dyDescent="0.25">
      <c r="A46" s="103"/>
      <c r="B46" s="90"/>
      <c r="C46" s="38" t="s">
        <v>24</v>
      </c>
      <c r="D46" s="22" t="s">
        <v>25</v>
      </c>
      <c r="E46" s="22" t="s">
        <v>25</v>
      </c>
      <c r="F46" s="22" t="s">
        <v>25</v>
      </c>
      <c r="G46" s="22" t="s">
        <v>25</v>
      </c>
      <c r="H46" s="23"/>
      <c r="I46" s="39">
        <f>I45</f>
        <v>912.42</v>
      </c>
      <c r="J46" s="24">
        <f>J45</f>
        <v>0</v>
      </c>
      <c r="K46" s="24">
        <f>K45</f>
        <v>0</v>
      </c>
      <c r="L46" s="40">
        <f>I46+J46+K46</f>
        <v>912.42</v>
      </c>
      <c r="M46" s="90"/>
      <c r="N46" s="25"/>
    </row>
    <row r="47" spans="1:14" s="79" customFormat="1" ht="19.5" customHeight="1" x14ac:dyDescent="0.25">
      <c r="A47" s="74"/>
      <c r="B47" s="75" t="s">
        <v>73</v>
      </c>
      <c r="C47" s="74" t="s">
        <v>25</v>
      </c>
      <c r="D47" s="74" t="s">
        <v>25</v>
      </c>
      <c r="E47" s="74" t="s">
        <v>25</v>
      </c>
      <c r="F47" s="74" t="s">
        <v>25</v>
      </c>
      <c r="G47" s="74" t="s">
        <v>25</v>
      </c>
      <c r="H47" s="76"/>
      <c r="I47" s="77">
        <f>I17+I23+I25+I27+I30+I34+I43+I46</f>
        <v>367420.19500000001</v>
      </c>
      <c r="J47" s="77">
        <f t="shared" ref="J47:L47" si="10">J17+J23+J25+J27+J30+J34+J43+J46</f>
        <v>366507.77500000002</v>
      </c>
      <c r="K47" s="77">
        <f t="shared" si="10"/>
        <v>366507.77500000002</v>
      </c>
      <c r="L47" s="77">
        <f t="shared" si="10"/>
        <v>1100435.7449999999</v>
      </c>
      <c r="M47" s="74" t="s">
        <v>25</v>
      </c>
      <c r="N47" s="78">
        <f>I47+J47+K47-L47</f>
        <v>0</v>
      </c>
    </row>
    <row r="48" spans="1:14" x14ac:dyDescent="0.25">
      <c r="L48" s="5"/>
      <c r="M48" s="5"/>
    </row>
    <row r="50" spans="9:9" x14ac:dyDescent="0.25">
      <c r="I50" s="80"/>
    </row>
  </sheetData>
  <autoFilter ref="A10:M48">
    <filterColumn colId="3" showButton="0"/>
    <filterColumn colId="4" showButton="0"/>
    <filterColumn colId="5" showButton="0"/>
    <filterColumn colId="8" showButton="0"/>
    <filterColumn colId="9" showButton="0"/>
    <filterColumn colId="10" hiddenButton="1" showButton="0"/>
  </autoFilter>
  <mergeCells count="48">
    <mergeCell ref="L1:M1"/>
    <mergeCell ref="L4:M4"/>
    <mergeCell ref="A7:M7"/>
    <mergeCell ref="A8:M8"/>
    <mergeCell ref="A10:A11"/>
    <mergeCell ref="B10:B11"/>
    <mergeCell ref="C10:C11"/>
    <mergeCell ref="D10:G10"/>
    <mergeCell ref="I10:L10"/>
    <mergeCell ref="M10:M11"/>
    <mergeCell ref="A13:M13"/>
    <mergeCell ref="A14:M14"/>
    <mergeCell ref="A15:M15"/>
    <mergeCell ref="A16:A17"/>
    <mergeCell ref="B16:B17"/>
    <mergeCell ref="M16:M17"/>
    <mergeCell ref="A32:M32"/>
    <mergeCell ref="A18:A23"/>
    <mergeCell ref="M18:M23"/>
    <mergeCell ref="B22:B23"/>
    <mergeCell ref="A24:A27"/>
    <mergeCell ref="B24:B25"/>
    <mergeCell ref="M24:M27"/>
    <mergeCell ref="B26:B27"/>
    <mergeCell ref="A28:M28"/>
    <mergeCell ref="A29:A30"/>
    <mergeCell ref="B29:B30"/>
    <mergeCell ref="M29:M30"/>
    <mergeCell ref="A31:M31"/>
    <mergeCell ref="A33:A34"/>
    <mergeCell ref="B33:B34"/>
    <mergeCell ref="M33:M34"/>
    <mergeCell ref="A35:M35"/>
    <mergeCell ref="A36:A37"/>
    <mergeCell ref="B36:B37"/>
    <mergeCell ref="M36:M37"/>
    <mergeCell ref="A44:L44"/>
    <mergeCell ref="B45:B46"/>
    <mergeCell ref="M45:M46"/>
    <mergeCell ref="A38:H38"/>
    <mergeCell ref="A39:A40"/>
    <mergeCell ref="B39:B40"/>
    <mergeCell ref="M39:M40"/>
    <mergeCell ref="A41:H41"/>
    <mergeCell ref="A42:A43"/>
    <mergeCell ref="B42:B43"/>
    <mergeCell ref="M42:M43"/>
    <mergeCell ref="A45:A46"/>
  </mergeCells>
  <pageMargins left="0.7" right="0.7" top="0.75" bottom="0.75" header="0.3" footer="0.3"/>
  <pageSetup paperSize="9" scale="45" firstPageNumber="38" orientation="landscape" useFirstPageNumber="1" r:id="rId1"/>
  <headerFooter>
    <oddHeader>&amp;C16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N49"/>
  <sheetViews>
    <sheetView view="pageLayout" topLeftCell="A18" zoomScale="70" zoomScaleNormal="70" zoomScaleSheetLayoutView="70" zoomScalePageLayoutView="70" workbookViewId="0">
      <selection activeCell="F5" sqref="F5"/>
    </sheetView>
  </sheetViews>
  <sheetFormatPr defaultColWidth="10.28515625" defaultRowHeight="18.75" outlineLevelRow="1" outlineLevelCol="1" x14ac:dyDescent="0.25"/>
  <cols>
    <col min="1" max="1" width="5.42578125" style="1" customWidth="1"/>
    <col min="2" max="2" width="77.85546875" style="2" customWidth="1"/>
    <col min="3" max="3" width="31.85546875" style="2" customWidth="1"/>
    <col min="4" max="5" width="8.42578125" style="2" customWidth="1"/>
    <col min="6" max="6" width="16.85546875" style="2" customWidth="1"/>
    <col min="7" max="7" width="6.5703125" style="2" customWidth="1"/>
    <col min="8" max="8" width="6.5703125" style="3" hidden="1" customWidth="1" outlineLevel="1"/>
    <col min="9" max="9" width="18.28515625" style="2" bestFit="1" customWidth="1" collapsed="1"/>
    <col min="10" max="10" width="18.28515625" style="2" bestFit="1" customWidth="1"/>
    <col min="11" max="11" width="18.28515625" style="2" customWidth="1"/>
    <col min="12" max="12" width="21.28515625" style="2" customWidth="1"/>
    <col min="13" max="13" width="53" style="2" customWidth="1"/>
    <col min="14" max="16384" width="10.28515625" style="2"/>
  </cols>
  <sheetData>
    <row r="1" spans="1:13" ht="63.75" hidden="1" customHeight="1" outlineLevel="1" x14ac:dyDescent="0.3">
      <c r="L1" s="121" t="s">
        <v>0</v>
      </c>
      <c r="M1" s="121"/>
    </row>
    <row r="2" spans="1:13" ht="2.25" hidden="1" customHeight="1" outlineLevel="1" x14ac:dyDescent="0.25">
      <c r="L2" s="122"/>
      <c r="M2" s="122"/>
    </row>
    <row r="3" spans="1:13" ht="76.5" customHeight="1" outlineLevel="1" x14ac:dyDescent="0.25">
      <c r="L3" s="122" t="s">
        <v>74</v>
      </c>
      <c r="M3" s="122"/>
    </row>
    <row r="4" spans="1:13" ht="63.75" customHeight="1" x14ac:dyDescent="0.25">
      <c r="A4" s="4"/>
      <c r="B4" s="5"/>
      <c r="C4" s="5"/>
      <c r="D4" s="5"/>
      <c r="E4" s="5"/>
      <c r="F4" s="5"/>
      <c r="G4" s="5"/>
      <c r="L4" s="122" t="s">
        <v>1</v>
      </c>
      <c r="M4" s="122"/>
    </row>
    <row r="5" spans="1:13" x14ac:dyDescent="0.25">
      <c r="A5" s="4"/>
      <c r="B5" s="5"/>
      <c r="C5" s="5"/>
      <c r="D5" s="5"/>
      <c r="E5" s="5"/>
      <c r="F5" s="5"/>
      <c r="G5" s="5"/>
      <c r="L5" s="5"/>
      <c r="M5" s="5"/>
    </row>
    <row r="6" spans="1:13" x14ac:dyDescent="0.25">
      <c r="A6" s="4"/>
      <c r="B6" s="5"/>
      <c r="C6" s="5"/>
      <c r="D6" s="5"/>
      <c r="E6" s="5"/>
      <c r="F6" s="5"/>
      <c r="G6" s="5"/>
      <c r="L6" s="5"/>
      <c r="M6" s="5"/>
    </row>
    <row r="7" spans="1:13" x14ac:dyDescent="0.25">
      <c r="A7" s="123" t="s">
        <v>2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1:13" x14ac:dyDescent="0.25">
      <c r="A8" s="123" t="s">
        <v>3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3" ht="10.5" customHeight="1" x14ac:dyDescent="0.25">
      <c r="A9" s="4"/>
      <c r="B9" s="5"/>
      <c r="C9" s="5"/>
      <c r="D9" s="5"/>
      <c r="E9" s="5"/>
      <c r="F9" s="5"/>
      <c r="G9" s="5"/>
      <c r="L9" s="5"/>
      <c r="M9" s="5"/>
    </row>
    <row r="10" spans="1:13" s="7" customFormat="1" ht="24" customHeight="1" x14ac:dyDescent="0.25">
      <c r="A10" s="109" t="s">
        <v>4</v>
      </c>
      <c r="B10" s="109" t="s">
        <v>5</v>
      </c>
      <c r="C10" s="109" t="s">
        <v>6</v>
      </c>
      <c r="D10" s="109" t="s">
        <v>7</v>
      </c>
      <c r="E10" s="109"/>
      <c r="F10" s="109"/>
      <c r="G10" s="109"/>
      <c r="H10" s="6"/>
      <c r="I10" s="124" t="s">
        <v>8</v>
      </c>
      <c r="J10" s="124"/>
      <c r="K10" s="124"/>
      <c r="L10" s="124"/>
      <c r="M10" s="109" t="s">
        <v>9</v>
      </c>
    </row>
    <row r="11" spans="1:13" s="7" customFormat="1" ht="48.75" customHeight="1" x14ac:dyDescent="0.25">
      <c r="A11" s="109"/>
      <c r="B11" s="109"/>
      <c r="C11" s="109"/>
      <c r="D11" s="8" t="s">
        <v>6</v>
      </c>
      <c r="E11" s="8" t="s">
        <v>10</v>
      </c>
      <c r="F11" s="8" t="s">
        <v>11</v>
      </c>
      <c r="G11" s="8" t="s">
        <v>12</v>
      </c>
      <c r="H11" s="6"/>
      <c r="I11" s="9" t="s">
        <v>13</v>
      </c>
      <c r="J11" s="9">
        <f>I11+1</f>
        <v>2027</v>
      </c>
      <c r="K11" s="9">
        <f>J11+1</f>
        <v>2028</v>
      </c>
      <c r="L11" s="8" t="s">
        <v>14</v>
      </c>
      <c r="M11" s="109"/>
    </row>
    <row r="12" spans="1:13" s="12" customFormat="1" ht="12" x14ac:dyDescent="0.2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1"/>
      <c r="I12" s="10">
        <v>7</v>
      </c>
      <c r="J12" s="10">
        <v>8</v>
      </c>
      <c r="K12" s="10">
        <v>9</v>
      </c>
      <c r="L12" s="10">
        <v>10</v>
      </c>
      <c r="M12" s="10">
        <v>11</v>
      </c>
    </row>
    <row r="13" spans="1:13" s="7" customFormat="1" ht="15.75" x14ac:dyDescent="0.25">
      <c r="A13" s="115" t="s">
        <v>15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7"/>
    </row>
    <row r="14" spans="1:13" s="13" customFormat="1" ht="18.75" customHeight="1" x14ac:dyDescent="0.25">
      <c r="A14" s="118" t="s">
        <v>16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</row>
    <row r="15" spans="1:13" s="13" customFormat="1" ht="15.75" customHeight="1" x14ac:dyDescent="0.25">
      <c r="A15" s="118" t="s">
        <v>17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</row>
    <row r="16" spans="1:13" s="7" customFormat="1" ht="30.75" customHeight="1" x14ac:dyDescent="0.25">
      <c r="A16" s="119" t="s">
        <v>18</v>
      </c>
      <c r="B16" s="104" t="s">
        <v>19</v>
      </c>
      <c r="C16" s="14" t="s">
        <v>20</v>
      </c>
      <c r="D16" s="15">
        <v>281</v>
      </c>
      <c r="E16" s="15" t="s">
        <v>21</v>
      </c>
      <c r="F16" s="16" t="s">
        <v>22</v>
      </c>
      <c r="G16" s="15">
        <v>811</v>
      </c>
      <c r="H16" s="17">
        <v>1</v>
      </c>
      <c r="I16" s="18">
        <f>232532.222+272.076</f>
        <v>232804.29800000001</v>
      </c>
      <c r="J16" s="19">
        <v>229183.22200000001</v>
      </c>
      <c r="K16" s="19">
        <v>229183.22200000001</v>
      </c>
      <c r="L16" s="20">
        <f>SUM(I16:K16)</f>
        <v>691170.74200000009</v>
      </c>
      <c r="M16" s="101" t="s">
        <v>23</v>
      </c>
    </row>
    <row r="17" spans="1:14" s="7" customFormat="1" ht="15.75" x14ac:dyDescent="0.25">
      <c r="A17" s="120"/>
      <c r="B17" s="105"/>
      <c r="C17" s="21" t="s">
        <v>24</v>
      </c>
      <c r="D17" s="22" t="s">
        <v>25</v>
      </c>
      <c r="E17" s="22" t="s">
        <v>25</v>
      </c>
      <c r="F17" s="22" t="s">
        <v>25</v>
      </c>
      <c r="G17" s="22" t="s">
        <v>25</v>
      </c>
      <c r="H17" s="23"/>
      <c r="I17" s="24">
        <f>I16</f>
        <v>232804.29800000001</v>
      </c>
      <c r="J17" s="24">
        <f t="shared" ref="J17:L17" si="0">J16</f>
        <v>229183.22200000001</v>
      </c>
      <c r="K17" s="24">
        <f t="shared" si="0"/>
        <v>229183.22200000001</v>
      </c>
      <c r="L17" s="24">
        <f t="shared" si="0"/>
        <v>691170.74200000009</v>
      </c>
      <c r="M17" s="102"/>
      <c r="N17" s="25">
        <f>I17+J17+K17-L17</f>
        <v>0</v>
      </c>
    </row>
    <row r="18" spans="1:14" s="7" customFormat="1" ht="47.25" x14ac:dyDescent="0.25">
      <c r="A18" s="109" t="s">
        <v>26</v>
      </c>
      <c r="B18" s="26" t="s">
        <v>27</v>
      </c>
      <c r="C18" s="14" t="s">
        <v>20</v>
      </c>
      <c r="D18" s="15">
        <v>281</v>
      </c>
      <c r="E18" s="27" t="s">
        <v>21</v>
      </c>
      <c r="F18" s="28" t="s">
        <v>28</v>
      </c>
      <c r="G18" s="29">
        <v>811</v>
      </c>
      <c r="H18" s="17">
        <v>1</v>
      </c>
      <c r="I18" s="18">
        <f>4773940/1000</f>
        <v>4773.9399999999996</v>
      </c>
      <c r="J18" s="30">
        <f t="shared" ref="J18:K22" si="1">I18</f>
        <v>4773.9399999999996</v>
      </c>
      <c r="K18" s="30">
        <f t="shared" si="1"/>
        <v>4773.9399999999996</v>
      </c>
      <c r="L18" s="20">
        <f>SUM(I18:K18)</f>
        <v>14321.82</v>
      </c>
      <c r="M18" s="110" t="s">
        <v>29</v>
      </c>
    </row>
    <row r="19" spans="1:14" s="7" customFormat="1" ht="47.25" x14ac:dyDescent="0.25">
      <c r="A19" s="109"/>
      <c r="B19" s="26" t="s">
        <v>30</v>
      </c>
      <c r="C19" s="14" t="s">
        <v>20</v>
      </c>
      <c r="D19" s="15">
        <v>281</v>
      </c>
      <c r="E19" s="27" t="s">
        <v>21</v>
      </c>
      <c r="F19" s="31" t="s">
        <v>31</v>
      </c>
      <c r="G19" s="29">
        <v>811</v>
      </c>
      <c r="H19" s="17">
        <v>1</v>
      </c>
      <c r="I19" s="18">
        <f>2315793/1000</f>
        <v>2315.7930000000001</v>
      </c>
      <c r="J19" s="30">
        <f t="shared" si="1"/>
        <v>2315.7930000000001</v>
      </c>
      <c r="K19" s="30">
        <f t="shared" si="1"/>
        <v>2315.7930000000001</v>
      </c>
      <c r="L19" s="20">
        <f t="shared" ref="L19:L22" si="2">SUM(I19:K19)</f>
        <v>6947.3790000000008</v>
      </c>
      <c r="M19" s="110"/>
    </row>
    <row r="20" spans="1:14" s="7" customFormat="1" ht="47.25" x14ac:dyDescent="0.25">
      <c r="A20" s="109"/>
      <c r="B20" s="26" t="s">
        <v>32</v>
      </c>
      <c r="C20" s="14" t="s">
        <v>20</v>
      </c>
      <c r="D20" s="15">
        <v>281</v>
      </c>
      <c r="E20" s="27" t="s">
        <v>21</v>
      </c>
      <c r="F20" s="31" t="s">
        <v>33</v>
      </c>
      <c r="G20" s="29">
        <v>811</v>
      </c>
      <c r="H20" s="17">
        <v>1</v>
      </c>
      <c r="I20" s="18">
        <f>29491577/1000</f>
        <v>29491.577000000001</v>
      </c>
      <c r="J20" s="30">
        <f t="shared" si="1"/>
        <v>29491.577000000001</v>
      </c>
      <c r="K20" s="30">
        <f t="shared" si="1"/>
        <v>29491.577000000001</v>
      </c>
      <c r="L20" s="20">
        <f t="shared" si="2"/>
        <v>88474.731</v>
      </c>
      <c r="M20" s="110"/>
    </row>
    <row r="21" spans="1:14" s="7" customFormat="1" ht="48" customHeight="1" x14ac:dyDescent="0.25">
      <c r="A21" s="109"/>
      <c r="B21" s="26" t="s">
        <v>34</v>
      </c>
      <c r="C21" s="14" t="s">
        <v>20</v>
      </c>
      <c r="D21" s="15">
        <v>281</v>
      </c>
      <c r="E21" s="27" t="s">
        <v>21</v>
      </c>
      <c r="F21" s="31" t="s">
        <v>35</v>
      </c>
      <c r="G21" s="29">
        <v>811</v>
      </c>
      <c r="H21" s="17">
        <v>1</v>
      </c>
      <c r="I21" s="18">
        <f>912420/1000</f>
        <v>912.42</v>
      </c>
      <c r="J21" s="30">
        <f t="shared" si="1"/>
        <v>912.42</v>
      </c>
      <c r="K21" s="30">
        <f t="shared" si="1"/>
        <v>912.42</v>
      </c>
      <c r="L21" s="20">
        <f t="shared" si="2"/>
        <v>2737.2599999999998</v>
      </c>
      <c r="M21" s="110"/>
    </row>
    <row r="22" spans="1:14" s="7" customFormat="1" ht="64.5" customHeight="1" x14ac:dyDescent="0.25">
      <c r="A22" s="109"/>
      <c r="B22" s="104" t="s">
        <v>36</v>
      </c>
      <c r="C22" s="14" t="s">
        <v>20</v>
      </c>
      <c r="D22" s="15">
        <v>281</v>
      </c>
      <c r="E22" s="27" t="s">
        <v>21</v>
      </c>
      <c r="F22" s="31" t="s">
        <v>37</v>
      </c>
      <c r="G22" s="29">
        <v>811</v>
      </c>
      <c r="H22" s="17">
        <v>1</v>
      </c>
      <c r="I22" s="18">
        <f>23026825/1000</f>
        <v>23026.825000000001</v>
      </c>
      <c r="J22" s="30">
        <f t="shared" si="1"/>
        <v>23026.825000000001</v>
      </c>
      <c r="K22" s="30">
        <f t="shared" si="1"/>
        <v>23026.825000000001</v>
      </c>
      <c r="L22" s="20">
        <f t="shared" si="2"/>
        <v>69080.475000000006</v>
      </c>
      <c r="M22" s="110"/>
    </row>
    <row r="23" spans="1:14" s="7" customFormat="1" ht="15.75" x14ac:dyDescent="0.25">
      <c r="A23" s="109"/>
      <c r="B23" s="105"/>
      <c r="C23" s="21" t="s">
        <v>24</v>
      </c>
      <c r="D23" s="22" t="s">
        <v>25</v>
      </c>
      <c r="E23" s="22" t="s">
        <v>25</v>
      </c>
      <c r="F23" s="22" t="s">
        <v>25</v>
      </c>
      <c r="G23" s="22" t="s">
        <v>25</v>
      </c>
      <c r="H23" s="23"/>
      <c r="I23" s="24">
        <f>SUM(I18:I22)</f>
        <v>60520.554999999993</v>
      </c>
      <c r="J23" s="24">
        <f>SUM(J18:J22)</f>
        <v>60520.554999999993</v>
      </c>
      <c r="K23" s="24">
        <f>SUM(K18:K22)</f>
        <v>60520.554999999993</v>
      </c>
      <c r="L23" s="24">
        <f>SUM(L18:L22)</f>
        <v>181561.66499999998</v>
      </c>
      <c r="M23" s="110"/>
      <c r="N23" s="25">
        <f>I23+J23+K23-L23</f>
        <v>0</v>
      </c>
    </row>
    <row r="24" spans="1:14" s="7" customFormat="1" ht="31.5" customHeight="1" x14ac:dyDescent="0.25">
      <c r="A24" s="8"/>
      <c r="B24" s="104" t="s">
        <v>38</v>
      </c>
      <c r="C24" s="14" t="s">
        <v>20</v>
      </c>
      <c r="D24" s="15">
        <v>281</v>
      </c>
      <c r="E24" s="27" t="s">
        <v>21</v>
      </c>
      <c r="F24" s="32" t="s">
        <v>39</v>
      </c>
      <c r="G24" s="33" t="s">
        <v>40</v>
      </c>
      <c r="H24" s="34"/>
      <c r="I24" s="35">
        <v>912.42</v>
      </c>
      <c r="J24" s="36">
        <v>0</v>
      </c>
      <c r="K24" s="36">
        <v>0</v>
      </c>
      <c r="L24" s="36">
        <f>I24+J24+K24</f>
        <v>912.42</v>
      </c>
      <c r="M24" s="37"/>
      <c r="N24" s="25"/>
    </row>
    <row r="25" spans="1:14" s="7" customFormat="1" ht="18" customHeight="1" x14ac:dyDescent="0.25">
      <c r="A25" s="8"/>
      <c r="B25" s="105"/>
      <c r="C25" s="38" t="s">
        <v>24</v>
      </c>
      <c r="D25" s="22" t="s">
        <v>25</v>
      </c>
      <c r="E25" s="22" t="s">
        <v>25</v>
      </c>
      <c r="F25" s="22" t="s">
        <v>25</v>
      </c>
      <c r="G25" s="22" t="s">
        <v>25</v>
      </c>
      <c r="H25" s="23"/>
      <c r="I25" s="39">
        <f>I24</f>
        <v>912.42</v>
      </c>
      <c r="J25" s="24">
        <f>J24</f>
        <v>0</v>
      </c>
      <c r="K25" s="24">
        <f>K24</f>
        <v>0</v>
      </c>
      <c r="L25" s="40">
        <f>I25+J25+K25</f>
        <v>912.42</v>
      </c>
      <c r="M25" s="37"/>
      <c r="N25" s="25"/>
    </row>
    <row r="26" spans="1:14" s="44" customFormat="1" ht="31.5" x14ac:dyDescent="0.25">
      <c r="A26" s="109" t="s">
        <v>41</v>
      </c>
      <c r="B26" s="99" t="s">
        <v>42</v>
      </c>
      <c r="C26" s="14" t="s">
        <v>20</v>
      </c>
      <c r="D26" s="15">
        <v>281</v>
      </c>
      <c r="E26" s="27" t="s">
        <v>21</v>
      </c>
      <c r="F26" s="31" t="s">
        <v>43</v>
      </c>
      <c r="G26" s="41" t="s">
        <v>44</v>
      </c>
      <c r="H26" s="17">
        <v>1</v>
      </c>
      <c r="I26" s="42">
        <f>36427579/1000</f>
        <v>36427.578999999998</v>
      </c>
      <c r="J26" s="43">
        <f>36427579/1000</f>
        <v>36427.578999999998</v>
      </c>
      <c r="K26" s="43">
        <f>36427579/1000</f>
        <v>36427.578999999998</v>
      </c>
      <c r="L26" s="20">
        <f>SUM(I26:K26)</f>
        <v>109282.73699999999</v>
      </c>
      <c r="M26" s="101" t="s">
        <v>45</v>
      </c>
    </row>
    <row r="27" spans="1:14" s="44" customFormat="1" ht="30.75" customHeight="1" x14ac:dyDescent="0.25">
      <c r="A27" s="109"/>
      <c r="B27" s="100"/>
      <c r="C27" s="21" t="s">
        <v>24</v>
      </c>
      <c r="D27" s="22" t="s">
        <v>25</v>
      </c>
      <c r="E27" s="22" t="s">
        <v>25</v>
      </c>
      <c r="F27" s="22" t="s">
        <v>25</v>
      </c>
      <c r="G27" s="22" t="s">
        <v>25</v>
      </c>
      <c r="H27" s="23"/>
      <c r="I27" s="24">
        <f>I26</f>
        <v>36427.578999999998</v>
      </c>
      <c r="J27" s="24">
        <f t="shared" ref="J27:K27" si="3">J26</f>
        <v>36427.578999999998</v>
      </c>
      <c r="K27" s="24">
        <f t="shared" si="3"/>
        <v>36427.578999999998</v>
      </c>
      <c r="L27" s="24">
        <f>SUM(I27:K27)</f>
        <v>109282.73699999999</v>
      </c>
      <c r="M27" s="111"/>
      <c r="N27" s="45">
        <f>I27+J27+K27-L27</f>
        <v>0</v>
      </c>
    </row>
    <row r="28" spans="1:14" s="44" customFormat="1" ht="53.25" customHeight="1" x14ac:dyDescent="0.25">
      <c r="A28" s="109"/>
      <c r="B28" s="99" t="s">
        <v>46</v>
      </c>
      <c r="C28" s="14" t="s">
        <v>20</v>
      </c>
      <c r="D28" s="15">
        <v>281</v>
      </c>
      <c r="E28" s="27" t="s">
        <v>21</v>
      </c>
      <c r="F28" s="46" t="s">
        <v>47</v>
      </c>
      <c r="G28" s="41" t="s">
        <v>44</v>
      </c>
      <c r="H28" s="47"/>
      <c r="I28" s="42">
        <f>7300179/1000</f>
        <v>7300.1790000000001</v>
      </c>
      <c r="J28" s="43">
        <f>I28</f>
        <v>7300.1790000000001</v>
      </c>
      <c r="K28" s="43">
        <f>J28</f>
        <v>7300.1790000000001</v>
      </c>
      <c r="L28" s="43">
        <f>SUM(I28:K28)</f>
        <v>21900.537</v>
      </c>
      <c r="M28" s="111"/>
    </row>
    <row r="29" spans="1:14" s="44" customFormat="1" ht="15.75" x14ac:dyDescent="0.25">
      <c r="A29" s="109"/>
      <c r="B29" s="100"/>
      <c r="C29" s="21" t="s">
        <v>24</v>
      </c>
      <c r="D29" s="22" t="s">
        <v>25</v>
      </c>
      <c r="E29" s="22" t="s">
        <v>25</v>
      </c>
      <c r="F29" s="22" t="s">
        <v>25</v>
      </c>
      <c r="G29" s="22"/>
      <c r="H29" s="23"/>
      <c r="I29" s="24">
        <f>I28</f>
        <v>7300.1790000000001</v>
      </c>
      <c r="J29" s="24">
        <f t="shared" ref="J29:L29" si="4">J28</f>
        <v>7300.1790000000001</v>
      </c>
      <c r="K29" s="24">
        <f t="shared" si="4"/>
        <v>7300.1790000000001</v>
      </c>
      <c r="L29" s="24">
        <f t="shared" si="4"/>
        <v>21900.537</v>
      </c>
      <c r="M29" s="102"/>
      <c r="N29" s="45">
        <f>I29+J29+K29-L29</f>
        <v>0</v>
      </c>
    </row>
    <row r="30" spans="1:14" s="7" customFormat="1" ht="15.75" customHeight="1" x14ac:dyDescent="0.25">
      <c r="A30" s="112" t="s">
        <v>48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4"/>
    </row>
    <row r="31" spans="1:14" s="7" customFormat="1" ht="31.5" x14ac:dyDescent="0.25">
      <c r="A31" s="97" t="s">
        <v>49</v>
      </c>
      <c r="B31" s="104" t="s">
        <v>50</v>
      </c>
      <c r="C31" s="14" t="s">
        <v>20</v>
      </c>
      <c r="D31" s="15">
        <v>281</v>
      </c>
      <c r="E31" s="48" t="s">
        <v>51</v>
      </c>
      <c r="F31" s="48" t="s">
        <v>52</v>
      </c>
      <c r="G31" s="48" t="s">
        <v>40</v>
      </c>
      <c r="H31" s="49">
        <v>1</v>
      </c>
      <c r="I31" s="42">
        <f>971-272.076</f>
        <v>698.92399999999998</v>
      </c>
      <c r="J31" s="50">
        <v>4320</v>
      </c>
      <c r="K31" s="50">
        <v>4320</v>
      </c>
      <c r="L31" s="20">
        <f>SUM(I31:K31)</f>
        <v>9338.9239999999991</v>
      </c>
      <c r="M31" s="101" t="s">
        <v>53</v>
      </c>
    </row>
    <row r="32" spans="1:14" s="7" customFormat="1" ht="15.75" x14ac:dyDescent="0.25">
      <c r="A32" s="98"/>
      <c r="B32" s="105"/>
      <c r="C32" s="21" t="s">
        <v>24</v>
      </c>
      <c r="D32" s="22" t="s">
        <v>25</v>
      </c>
      <c r="E32" s="22" t="s">
        <v>25</v>
      </c>
      <c r="F32" s="22" t="s">
        <v>25</v>
      </c>
      <c r="G32" s="22" t="s">
        <v>25</v>
      </c>
      <c r="H32" s="23"/>
      <c r="I32" s="24">
        <f>SUM(I31)</f>
        <v>698.92399999999998</v>
      </c>
      <c r="J32" s="24">
        <f t="shared" ref="J32:L32" si="5">SUM(J31)</f>
        <v>4320</v>
      </c>
      <c r="K32" s="24">
        <f t="shared" si="5"/>
        <v>4320</v>
      </c>
      <c r="L32" s="24">
        <f t="shared" si="5"/>
        <v>9338.9239999999991</v>
      </c>
      <c r="M32" s="102"/>
      <c r="N32" s="25">
        <f>I32+J32+K32-L32</f>
        <v>0</v>
      </c>
    </row>
    <row r="33" spans="1:14" s="44" customFormat="1" ht="15.75" x14ac:dyDescent="0.25">
      <c r="A33" s="115" t="e">
        <f>#REF!</f>
        <v>#REF!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7"/>
    </row>
    <row r="34" spans="1:14" s="51" customFormat="1" ht="15" customHeight="1" x14ac:dyDescent="0.25">
      <c r="A34" s="106" t="s">
        <v>54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8"/>
    </row>
    <row r="35" spans="1:14" s="7" customFormat="1" ht="31.5" x14ac:dyDescent="0.25">
      <c r="A35" s="97" t="s">
        <v>55</v>
      </c>
      <c r="B35" s="104" t="s">
        <v>56</v>
      </c>
      <c r="C35" s="14" t="s">
        <v>20</v>
      </c>
      <c r="D35" s="15">
        <v>281</v>
      </c>
      <c r="E35" s="52" t="s">
        <v>51</v>
      </c>
      <c r="F35" s="52" t="s">
        <v>57</v>
      </c>
      <c r="G35" s="48" t="s">
        <v>58</v>
      </c>
      <c r="H35" s="49">
        <v>1</v>
      </c>
      <c r="I35" s="42">
        <v>17500</v>
      </c>
      <c r="J35" s="50">
        <v>17500</v>
      </c>
      <c r="K35" s="50">
        <v>17500</v>
      </c>
      <c r="L35" s="20">
        <f>SUM(I35:K35)</f>
        <v>52500</v>
      </c>
      <c r="M35" s="101" t="s">
        <v>59</v>
      </c>
    </row>
    <row r="36" spans="1:14" s="7" customFormat="1" ht="15" customHeight="1" x14ac:dyDescent="0.25">
      <c r="A36" s="98"/>
      <c r="B36" s="105"/>
      <c r="C36" s="21" t="s">
        <v>24</v>
      </c>
      <c r="D36" s="22" t="s">
        <v>25</v>
      </c>
      <c r="E36" s="22" t="s">
        <v>25</v>
      </c>
      <c r="F36" s="22" t="s">
        <v>25</v>
      </c>
      <c r="G36" s="22" t="s">
        <v>25</v>
      </c>
      <c r="H36" s="23"/>
      <c r="I36" s="24">
        <f>SUM(I35)</f>
        <v>17500</v>
      </c>
      <c r="J36" s="24">
        <f t="shared" ref="J36:L36" si="6">SUM(J35)</f>
        <v>17500</v>
      </c>
      <c r="K36" s="24">
        <f t="shared" si="6"/>
        <v>17500</v>
      </c>
      <c r="L36" s="24">
        <f t="shared" si="6"/>
        <v>52500</v>
      </c>
      <c r="M36" s="102"/>
      <c r="N36" s="25">
        <f>I36+J36+K36-L36</f>
        <v>0</v>
      </c>
    </row>
    <row r="37" spans="1:14" s="51" customFormat="1" ht="15.75" hidden="1" customHeight="1" outlineLevel="1" x14ac:dyDescent="0.25">
      <c r="A37" s="106" t="s">
        <v>60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8"/>
    </row>
    <row r="38" spans="1:14" s="7" customFormat="1" ht="31.5" hidden="1" outlineLevel="1" x14ac:dyDescent="0.25">
      <c r="A38" s="97" t="s">
        <v>61</v>
      </c>
      <c r="B38" s="101" t="s">
        <v>62</v>
      </c>
      <c r="C38" s="53" t="s">
        <v>20</v>
      </c>
      <c r="D38" s="8">
        <v>281</v>
      </c>
      <c r="E38" s="54" t="s">
        <v>51</v>
      </c>
      <c r="F38" s="54" t="s">
        <v>63</v>
      </c>
      <c r="G38" s="54" t="s">
        <v>58</v>
      </c>
      <c r="H38" s="55"/>
      <c r="I38" s="56">
        <v>0</v>
      </c>
      <c r="J38" s="56">
        <v>0</v>
      </c>
      <c r="K38" s="56">
        <v>0</v>
      </c>
      <c r="L38" s="57">
        <f>SUM(I38:K38)</f>
        <v>0</v>
      </c>
      <c r="M38" s="101" t="s">
        <v>64</v>
      </c>
    </row>
    <row r="39" spans="1:14" s="7" customFormat="1" ht="15.75" hidden="1" outlineLevel="1" x14ac:dyDescent="0.25">
      <c r="A39" s="98"/>
      <c r="B39" s="102"/>
      <c r="C39" s="58" t="s">
        <v>24</v>
      </c>
      <c r="D39" s="59" t="s">
        <v>25</v>
      </c>
      <c r="E39" s="59" t="s">
        <v>25</v>
      </c>
      <c r="F39" s="59" t="s">
        <v>25</v>
      </c>
      <c r="G39" s="59" t="s">
        <v>25</v>
      </c>
      <c r="H39" s="60"/>
      <c r="I39" s="61">
        <f t="shared" ref="I39:L39" si="7">SUM(I38)</f>
        <v>0</v>
      </c>
      <c r="J39" s="61">
        <f t="shared" si="7"/>
        <v>0</v>
      </c>
      <c r="K39" s="61">
        <f t="shared" si="7"/>
        <v>0</v>
      </c>
      <c r="L39" s="61">
        <f t="shared" si="7"/>
        <v>0</v>
      </c>
      <c r="M39" s="102"/>
    </row>
    <row r="40" spans="1:14" s="65" customFormat="1" ht="15.75" hidden="1" customHeight="1" outlineLevel="1" x14ac:dyDescent="0.25">
      <c r="A40" s="91" t="s">
        <v>65</v>
      </c>
      <c r="B40" s="92"/>
      <c r="C40" s="92"/>
      <c r="D40" s="92"/>
      <c r="E40" s="92"/>
      <c r="F40" s="92"/>
      <c r="G40" s="92"/>
      <c r="H40" s="92"/>
      <c r="I40" s="62"/>
      <c r="J40" s="62"/>
      <c r="K40" s="62"/>
      <c r="L40" s="63"/>
      <c r="M40" s="64"/>
    </row>
    <row r="41" spans="1:14" s="70" customFormat="1" ht="31.5" hidden="1" outlineLevel="1" x14ac:dyDescent="0.25">
      <c r="A41" s="93" t="s">
        <v>66</v>
      </c>
      <c r="B41" s="95" t="s">
        <v>67</v>
      </c>
      <c r="C41" s="53" t="s">
        <v>20</v>
      </c>
      <c r="D41" s="8">
        <v>281</v>
      </c>
      <c r="E41" s="66" t="s">
        <v>51</v>
      </c>
      <c r="F41" s="66" t="s">
        <v>68</v>
      </c>
      <c r="G41" s="66" t="s">
        <v>44</v>
      </c>
      <c r="H41" s="67">
        <v>1</v>
      </c>
      <c r="I41" s="68">
        <v>0</v>
      </c>
      <c r="J41" s="68">
        <v>0</v>
      </c>
      <c r="K41" s="68">
        <v>0</v>
      </c>
      <c r="L41" s="69">
        <f>SUM(I41:J41)</f>
        <v>0</v>
      </c>
      <c r="M41" s="95" t="s">
        <v>69</v>
      </c>
    </row>
    <row r="42" spans="1:14" s="70" customFormat="1" ht="15.75" hidden="1" outlineLevel="1" x14ac:dyDescent="0.25">
      <c r="A42" s="94"/>
      <c r="B42" s="96"/>
      <c r="C42" s="58" t="s">
        <v>24</v>
      </c>
      <c r="D42" s="59" t="s">
        <v>25</v>
      </c>
      <c r="E42" s="59" t="s">
        <v>25</v>
      </c>
      <c r="F42" s="59" t="s">
        <v>25</v>
      </c>
      <c r="G42" s="59" t="s">
        <v>25</v>
      </c>
      <c r="H42" s="60"/>
      <c r="I42" s="61">
        <f t="shared" ref="I42:L42" si="8">SUM(I41)</f>
        <v>0</v>
      </c>
      <c r="J42" s="61">
        <f t="shared" si="8"/>
        <v>0</v>
      </c>
      <c r="K42" s="61">
        <f t="shared" si="8"/>
        <v>0</v>
      </c>
      <c r="L42" s="61">
        <f t="shared" si="8"/>
        <v>0</v>
      </c>
      <c r="M42" s="96"/>
    </row>
    <row r="43" spans="1:14" s="51" customFormat="1" ht="15.75" collapsed="1" x14ac:dyDescent="0.25">
      <c r="A43" s="86" t="s">
        <v>70</v>
      </c>
      <c r="B43" s="87"/>
      <c r="C43" s="87"/>
      <c r="D43" s="87"/>
      <c r="E43" s="87"/>
      <c r="F43" s="87"/>
      <c r="G43" s="87"/>
      <c r="H43" s="87"/>
      <c r="I43" s="71"/>
      <c r="J43" s="71"/>
      <c r="K43" s="71"/>
      <c r="L43" s="72"/>
      <c r="M43" s="73"/>
    </row>
    <row r="44" spans="1:14" s="7" customFormat="1" ht="30.75" customHeight="1" x14ac:dyDescent="0.25">
      <c r="A44" s="97" t="s">
        <v>61</v>
      </c>
      <c r="B44" s="99" t="e">
        <f>#REF!</f>
        <v>#REF!</v>
      </c>
      <c r="C44" s="14" t="s">
        <v>20</v>
      </c>
      <c r="D44" s="15">
        <v>281</v>
      </c>
      <c r="E44" s="48" t="s">
        <v>21</v>
      </c>
      <c r="F44" s="48" t="s">
        <v>71</v>
      </c>
      <c r="G44" s="48" t="s">
        <v>40</v>
      </c>
      <c r="H44" s="49">
        <v>1</v>
      </c>
      <c r="I44" s="42">
        <v>11256.24</v>
      </c>
      <c r="J44" s="50">
        <v>11256.24</v>
      </c>
      <c r="K44" s="50">
        <v>11256.24</v>
      </c>
      <c r="L44" s="20">
        <f>SUM(I44:K44)</f>
        <v>33768.720000000001</v>
      </c>
      <c r="M44" s="101" t="s">
        <v>72</v>
      </c>
    </row>
    <row r="45" spans="1:14" s="7" customFormat="1" ht="15.75" x14ac:dyDescent="0.25">
      <c r="A45" s="98"/>
      <c r="B45" s="100"/>
      <c r="C45" s="21" t="s">
        <v>24</v>
      </c>
      <c r="D45" s="22" t="s">
        <v>25</v>
      </c>
      <c r="E45" s="22" t="s">
        <v>25</v>
      </c>
      <c r="F45" s="22" t="s">
        <v>25</v>
      </c>
      <c r="G45" s="22" t="s">
        <v>25</v>
      </c>
      <c r="H45" s="23"/>
      <c r="I45" s="24">
        <f>SUM(I44)</f>
        <v>11256.24</v>
      </c>
      <c r="J45" s="24">
        <f t="shared" ref="J45:L45" si="9">SUM(J44)</f>
        <v>11256.24</v>
      </c>
      <c r="K45" s="24">
        <f t="shared" si="9"/>
        <v>11256.24</v>
      </c>
      <c r="L45" s="24">
        <f t="shared" si="9"/>
        <v>33768.720000000001</v>
      </c>
      <c r="M45" s="102"/>
      <c r="N45" s="25">
        <f>I45+J45+K45-L45</f>
        <v>0</v>
      </c>
    </row>
    <row r="46" spans="1:14" s="79" customFormat="1" ht="19.5" customHeight="1" x14ac:dyDescent="0.25">
      <c r="A46" s="74"/>
      <c r="B46" s="75" t="s">
        <v>73</v>
      </c>
      <c r="C46" s="74" t="s">
        <v>25</v>
      </c>
      <c r="D46" s="74" t="s">
        <v>25</v>
      </c>
      <c r="E46" s="74" t="s">
        <v>25</v>
      </c>
      <c r="F46" s="74" t="s">
        <v>25</v>
      </c>
      <c r="G46" s="74" t="s">
        <v>25</v>
      </c>
      <c r="H46" s="76"/>
      <c r="I46" s="77">
        <f>I17+I23+I27+I29+I32++I25+I36+I39+I42+I45</f>
        <v>367420.19500000001</v>
      </c>
      <c r="J46" s="77">
        <f t="shared" ref="J46:L46" si="10">J17+J23+J27+J29+J32++J25+J36+J39+J42+J45</f>
        <v>366507.77500000002</v>
      </c>
      <c r="K46" s="77">
        <f t="shared" si="10"/>
        <v>366507.77500000002</v>
      </c>
      <c r="L46" s="77">
        <f t="shared" si="10"/>
        <v>1100435.7450000001</v>
      </c>
      <c r="M46" s="74" t="s">
        <v>25</v>
      </c>
      <c r="N46" s="78">
        <f>I46+J46+K46-L46</f>
        <v>0</v>
      </c>
    </row>
    <row r="47" spans="1:14" x14ac:dyDescent="0.25">
      <c r="L47" s="5"/>
      <c r="M47" s="5"/>
    </row>
    <row r="49" spans="9:9" x14ac:dyDescent="0.25">
      <c r="I49" s="80"/>
    </row>
  </sheetData>
  <autoFilter ref="A10:M47">
    <filterColumn colId="3" showButton="0"/>
    <filterColumn colId="4" showButton="0"/>
    <filterColumn colId="5" showButton="0"/>
    <filterColumn colId="8" showButton="0"/>
    <filterColumn colId="9" showButton="0"/>
    <filterColumn colId="10" hiddenButton="1" showButton="0"/>
  </autoFilter>
  <mergeCells count="47">
    <mergeCell ref="L1:M1"/>
    <mergeCell ref="L4:M4"/>
    <mergeCell ref="A7:M7"/>
    <mergeCell ref="A8:M8"/>
    <mergeCell ref="A10:A11"/>
    <mergeCell ref="B10:B11"/>
    <mergeCell ref="C10:C11"/>
    <mergeCell ref="D10:G10"/>
    <mergeCell ref="I10:L10"/>
    <mergeCell ref="M10:M11"/>
    <mergeCell ref="L3:M3"/>
    <mergeCell ref="L2:M2"/>
    <mergeCell ref="A13:M13"/>
    <mergeCell ref="A14:M14"/>
    <mergeCell ref="A15:M15"/>
    <mergeCell ref="A16:A17"/>
    <mergeCell ref="B16:B17"/>
    <mergeCell ref="M16:M17"/>
    <mergeCell ref="A43:H43"/>
    <mergeCell ref="A44:A45"/>
    <mergeCell ref="B44:B45"/>
    <mergeCell ref="M44:M45"/>
    <mergeCell ref="A35:A36"/>
    <mergeCell ref="B35:B36"/>
    <mergeCell ref="M35:M36"/>
    <mergeCell ref="A37:M37"/>
    <mergeCell ref="A38:A39"/>
    <mergeCell ref="B38:B39"/>
    <mergeCell ref="M38:M39"/>
    <mergeCell ref="A40:H40"/>
    <mergeCell ref="A41:A42"/>
    <mergeCell ref="B41:B42"/>
    <mergeCell ref="M41:M42"/>
    <mergeCell ref="A34:M34"/>
    <mergeCell ref="A18:A23"/>
    <mergeCell ref="M18:M23"/>
    <mergeCell ref="B22:B23"/>
    <mergeCell ref="B24:B25"/>
    <mergeCell ref="A30:M30"/>
    <mergeCell ref="A31:A32"/>
    <mergeCell ref="B31:B32"/>
    <mergeCell ref="M31:M32"/>
    <mergeCell ref="A33:M33"/>
    <mergeCell ref="A26:A29"/>
    <mergeCell ref="B26:B27"/>
    <mergeCell ref="M26:M29"/>
    <mergeCell ref="B28:B29"/>
  </mergeCells>
  <pageMargins left="0.25" right="0.25" top="0.75" bottom="0.75" header="0.3" footer="0.3"/>
  <pageSetup paperSize="9" scale="47" firstPageNumber="38" orientation="landscape" useFirstPageNumber="1" r:id="rId1"/>
  <headerFooter>
    <oddHeader>&amp;C16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+ пр к ПП2 (2)</vt:lpstr>
      <vt:lpstr>+ пр к ПП2</vt:lpstr>
      <vt:lpstr>Лист1</vt:lpstr>
      <vt:lpstr>'+ пр к ПП2'!Область_печати</vt:lpstr>
      <vt:lpstr>'+ пр к ПП2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2026-07-15T09:02:25Z</dcterms:modified>
</cp:coreProperties>
</file>