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МУНИЦИПАЛЬНЫЕ ПРОГРАММЫ ПРОЕКТЫ НА 2024-2026 гг\875-п от 01.11.2023    08    МиСП 2024-2026 гг\"/>
    </mc:Choice>
  </mc:AlternateContent>
  <bookViews>
    <workbookView xWindow="0" yWindow="0" windowWidth="36585" windowHeight="12285" tabRatio="873" activeTab="1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к ОМ 1" sheetId="28" r:id="rId11"/>
    <sheet name="пр 6 к Пр" sheetId="3" r:id="rId12"/>
    <sheet name="пр 7 к Пр" sheetId="5" r:id="rId13"/>
    <sheet name="пр 8 к Пр" sheetId="6" r:id="rId14"/>
    <sheet name="пп1" sheetId="23" state="hidden" r:id="rId15"/>
    <sheet name="пп2" sheetId="24" state="hidden" r:id="rId16"/>
    <sheet name="пп3" sheetId="25" state="hidden" r:id="rId17"/>
    <sheet name="пп4" sheetId="26" state="hidden" r:id="rId18"/>
  </sheets>
  <externalReferences>
    <externalReference r:id="rId19"/>
    <externalReference r:id="rId20"/>
  </externalReferences>
  <definedNames>
    <definedName name="_xlnm.Print_Titles" localSheetId="1">'пр 1 к ПП 1'!$9:$11</definedName>
    <definedName name="_xlnm.Print_Titles" localSheetId="11">'пр 6 к Пр'!$9:$10</definedName>
    <definedName name="_xlnm.Print_Titles" localSheetId="12">'пр 7 к Пр'!$12:$14</definedName>
    <definedName name="_xlnm.Print_Titles" localSheetId="13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4">пп1!$A$1:$I$10</definedName>
    <definedName name="_xlnm.Print_Area" localSheetId="15">пп2!$A$1:$I$8</definedName>
    <definedName name="_xlnm.Print_Area" localSheetId="16">пп3!$A$1:$I$9</definedName>
    <definedName name="_xlnm.Print_Area" localSheetId="17">пп4!$A$1:$I$10</definedName>
    <definedName name="_xlnm.Print_Area" localSheetId="1">'пр 1 к ПП 1'!$A$1:$G$21</definedName>
    <definedName name="_xlnm.Print_Area" localSheetId="11">'пр 6 к Пр'!$A$1:$E$40</definedName>
    <definedName name="_xlnm.Print_Area" localSheetId="12">'пр 7 к Пр'!$A$1:$L$51</definedName>
    <definedName name="_xlnm.Print_Area" localSheetId="13">'пр 8 к Пр'!$A$1:$R$77</definedName>
    <definedName name="_xlnm.Print_Area" localSheetId="9">'пр к ОМ'!$A$1:$I$14</definedName>
    <definedName name="_xlnm.Print_Area" localSheetId="10">'пр к ОМ 1'!$A$1:$G$14</definedName>
    <definedName name="_xlnm.Print_Area" localSheetId="0">'пр к пасп'!$A$1:$S$26</definedName>
    <definedName name="_xlnm.Print_Area" localSheetId="7">'пр. 1 к ПП 4'!$A$1:$H$19</definedName>
    <definedName name="_xlnm.Print_Area" localSheetId="8">'пр. 2 к ПП 4'!$A$1:$L$15</definedName>
    <definedName name="_xlnm.Print_Area" localSheetId="3">'пр.1 к ПП 2'!$A$1:$G$21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8" l="1"/>
  <c r="I21" i="8"/>
  <c r="J21" i="8"/>
  <c r="H21" i="8"/>
  <c r="J23" i="5" l="1"/>
  <c r="K23" i="5"/>
  <c r="I23" i="5"/>
  <c r="P25" i="6" l="1"/>
  <c r="Q25" i="6"/>
  <c r="O25" i="6"/>
  <c r="O36" i="6"/>
  <c r="G23" i="5" l="1"/>
  <c r="L24" i="5"/>
  <c r="K18" i="8"/>
  <c r="K14" i="8" l="1"/>
  <c r="K17" i="8"/>
  <c r="K20" i="8"/>
  <c r="K16" i="8"/>
  <c r="F14" i="7" l="1"/>
  <c r="G14" i="7" s="1"/>
  <c r="H22" i="5" l="1"/>
  <c r="F22" i="5"/>
  <c r="E22" i="5"/>
  <c r="L22" i="5" l="1"/>
  <c r="L23" i="5"/>
  <c r="K15" i="20" l="1"/>
  <c r="S26" i="2"/>
  <c r="R26" i="2"/>
  <c r="Q26" i="2"/>
  <c r="F17" i="19" l="1"/>
  <c r="G17" i="19"/>
  <c r="N26" i="2"/>
  <c r="M47" i="6" l="1"/>
  <c r="L19" i="6" l="1"/>
  <c r="O26" i="2" l="1"/>
  <c r="P26" i="2" s="1"/>
  <c r="F10" i="19"/>
  <c r="K19" i="6"/>
  <c r="S20" i="6" l="1"/>
  <c r="S21" i="6"/>
  <c r="S23" i="6"/>
  <c r="S24" i="6"/>
  <c r="S25" i="6"/>
  <c r="S27" i="6"/>
  <c r="S28" i="6"/>
  <c r="S30" i="6"/>
  <c r="S31" i="6"/>
  <c r="S32" i="6"/>
  <c r="S34" i="6"/>
  <c r="S35" i="6"/>
  <c r="S37" i="6"/>
  <c r="S38" i="6"/>
  <c r="S39" i="6"/>
  <c r="S41" i="6"/>
  <c r="S42" i="6"/>
  <c r="S44" i="6"/>
  <c r="S45" i="6"/>
  <c r="S46" i="6"/>
  <c r="S48" i="6"/>
  <c r="S49" i="6"/>
  <c r="S51" i="6"/>
  <c r="S52" i="6"/>
  <c r="S53" i="6"/>
  <c r="S55" i="6"/>
  <c r="S56" i="6"/>
  <c r="S58" i="6"/>
  <c r="S59" i="6"/>
  <c r="S60" i="6"/>
  <c r="S62" i="6"/>
  <c r="S63" i="6"/>
  <c r="S65" i="6"/>
  <c r="S66" i="6"/>
  <c r="S67" i="6"/>
  <c r="S68" i="6"/>
  <c r="S69" i="6"/>
  <c r="S70" i="6"/>
  <c r="S72" i="6"/>
  <c r="S73" i="6"/>
  <c r="S74" i="6"/>
  <c r="S76" i="6"/>
  <c r="S77" i="6"/>
  <c r="K11" i="20"/>
  <c r="M19" i="6" l="1"/>
  <c r="M22" i="6"/>
  <c r="L71" i="6"/>
  <c r="M71" i="6"/>
  <c r="M57" i="6"/>
  <c r="L57" i="6"/>
  <c r="L50" i="6"/>
  <c r="M50" i="6"/>
  <c r="L64" i="6" l="1"/>
  <c r="M64" i="6"/>
  <c r="L36" i="6"/>
  <c r="L15" i="6" s="1"/>
  <c r="M36" i="6"/>
  <c r="M43" i="6"/>
  <c r="M29" i="6"/>
  <c r="M15" i="6" l="1"/>
  <c r="F11" i="15"/>
  <c r="G11" i="15"/>
  <c r="E11" i="15"/>
  <c r="H10" i="8"/>
  <c r="K16" i="16"/>
  <c r="H20" i="16"/>
  <c r="G17" i="15"/>
  <c r="A6" i="3" l="1"/>
  <c r="J40" i="5" l="1"/>
  <c r="K40" i="5"/>
  <c r="I40" i="5"/>
  <c r="L40" i="5" s="1"/>
  <c r="A9" i="5" l="1"/>
  <c r="J4" i="2"/>
  <c r="E36" i="6" l="1"/>
  <c r="E17" i="15" l="1"/>
  <c r="F17" i="15"/>
  <c r="H17" i="19" l="1"/>
  <c r="K43" i="6" l="1"/>
  <c r="L43" i="6"/>
  <c r="L22" i="6"/>
  <c r="L29" i="6"/>
  <c r="I39" i="5" l="1"/>
  <c r="L39" i="5" s="1"/>
  <c r="I15" i="20"/>
  <c r="O75" i="6"/>
  <c r="S75" i="6" s="1"/>
  <c r="T77" i="6"/>
  <c r="R77" i="6"/>
  <c r="T76" i="6"/>
  <c r="R76" i="6"/>
  <c r="T74" i="6"/>
  <c r="R74" i="6"/>
  <c r="T73" i="6"/>
  <c r="R73" i="6"/>
  <c r="T72" i="6"/>
  <c r="R72" i="6"/>
  <c r="Q71" i="6"/>
  <c r="P71" i="6"/>
  <c r="K71" i="6"/>
  <c r="J71" i="6"/>
  <c r="I71" i="6"/>
  <c r="H71" i="6"/>
  <c r="G71" i="6"/>
  <c r="F71" i="6"/>
  <c r="E71" i="6"/>
  <c r="L51" i="5"/>
  <c r="K49" i="5"/>
  <c r="J49" i="5"/>
  <c r="I49" i="5"/>
  <c r="I37" i="5"/>
  <c r="K14" i="20"/>
  <c r="H15" i="20"/>
  <c r="L49" i="5" l="1"/>
  <c r="T75" i="6"/>
  <c r="O71" i="6"/>
  <c r="R75" i="6"/>
  <c r="L42" i="5"/>
  <c r="C40" i="5"/>
  <c r="R71" i="6" l="1"/>
  <c r="S71" i="6"/>
  <c r="T71" i="6"/>
  <c r="W77" i="6" s="1"/>
  <c r="P61" i="6"/>
  <c r="P57" i="6" s="1"/>
  <c r="Q61" i="6"/>
  <c r="Q57" i="6" s="1"/>
  <c r="O61" i="6"/>
  <c r="R54" i="6"/>
  <c r="P54" i="6"/>
  <c r="P50" i="6" s="1"/>
  <c r="Q54" i="6"/>
  <c r="Q50" i="6" s="1"/>
  <c r="O54" i="6"/>
  <c r="A12" i="28"/>
  <c r="D3" i="28"/>
  <c r="L45" i="5"/>
  <c r="R61" i="6" s="1"/>
  <c r="K57" i="6"/>
  <c r="J57" i="6"/>
  <c r="I57" i="6"/>
  <c r="H57" i="6"/>
  <c r="G57" i="6"/>
  <c r="F57" i="6"/>
  <c r="E57" i="6"/>
  <c r="K50" i="6"/>
  <c r="J50" i="6"/>
  <c r="I50" i="6"/>
  <c r="H50" i="6"/>
  <c r="G50" i="6"/>
  <c r="F50" i="6"/>
  <c r="E50" i="6"/>
  <c r="G10" i="28"/>
  <c r="F10" i="28"/>
  <c r="E10" i="28"/>
  <c r="O50" i="6" l="1"/>
  <c r="S50" i="6" s="1"/>
  <c r="S54" i="6"/>
  <c r="O57" i="6"/>
  <c r="S57" i="6" s="1"/>
  <c r="S61" i="6"/>
  <c r="R50" i="6"/>
  <c r="R57" i="6" l="1"/>
  <c r="V22" i="6"/>
  <c r="K22" i="6" l="1"/>
  <c r="K29" i="6"/>
  <c r="K36" i="6"/>
  <c r="K64" i="6"/>
  <c r="K15" i="6" l="1"/>
  <c r="J47" i="6"/>
  <c r="J22" i="6" l="1"/>
  <c r="J19" i="6" l="1"/>
  <c r="J64" i="6"/>
  <c r="J43" i="6"/>
  <c r="J36" i="6" l="1"/>
  <c r="J29" i="6"/>
  <c r="J15" i="6" s="1"/>
  <c r="I38" i="5" l="1"/>
  <c r="I28" i="5"/>
  <c r="I20" i="16"/>
  <c r="J20" i="16"/>
  <c r="K19" i="16"/>
  <c r="K17" i="16"/>
  <c r="A9" i="6"/>
  <c r="I35" i="5" l="1"/>
  <c r="J15" i="20"/>
  <c r="E9" i="26"/>
  <c r="F6" i="26"/>
  <c r="G6" i="26"/>
  <c r="E6" i="26"/>
  <c r="G6" i="24"/>
  <c r="F6" i="24"/>
  <c r="E6" i="24"/>
  <c r="H6" i="24" l="1"/>
  <c r="J38" i="5" l="1"/>
  <c r="K38" i="5"/>
  <c r="L29" i="5"/>
  <c r="J29" i="5"/>
  <c r="K29" i="5"/>
  <c r="J28" i="5"/>
  <c r="K28" i="5"/>
  <c r="I29" i="5"/>
  <c r="K12" i="20"/>
  <c r="D12" i="20"/>
  <c r="C12" i="20"/>
  <c r="C17" i="16"/>
  <c r="H6" i="26" l="1"/>
  <c r="L38" i="5"/>
  <c r="H22" i="18" l="1"/>
  <c r="I22" i="6"/>
  <c r="S21" i="2" l="1"/>
  <c r="L25" i="2"/>
  <c r="L24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64" i="6" l="1"/>
  <c r="I43" i="6"/>
  <c r="I36" i="6"/>
  <c r="I29" i="6"/>
  <c r="I16" i="6"/>
  <c r="I17" i="6"/>
  <c r="I18" i="6"/>
  <c r="I19" i="6"/>
  <c r="P12" i="6"/>
  <c r="Q12" i="6"/>
  <c r="O12" i="6"/>
  <c r="J12" i="5"/>
  <c r="K12" i="5"/>
  <c r="I12" i="5"/>
  <c r="I7" i="20"/>
  <c r="J7" i="20"/>
  <c r="H7" i="20"/>
  <c r="J10" i="8"/>
  <c r="I10" i="8"/>
  <c r="H12" i="16"/>
  <c r="G9" i="22"/>
  <c r="H9" i="22"/>
  <c r="I9" i="22"/>
  <c r="F9" i="22"/>
  <c r="G10" i="19"/>
  <c r="H10" i="19"/>
  <c r="E11" i="17"/>
  <c r="F11" i="17"/>
  <c r="G11" i="17"/>
  <c r="F15" i="7"/>
  <c r="G15" i="7" s="1"/>
  <c r="F13" i="7"/>
  <c r="G13" i="7" s="1"/>
  <c r="I11" i="18" l="1"/>
  <c r="I12" i="16"/>
  <c r="J11" i="18"/>
  <c r="J12" i="16"/>
  <c r="I15" i="6"/>
  <c r="H11" i="18"/>
  <c r="K20" i="16" l="1"/>
  <c r="H10" i="24" l="1"/>
  <c r="H11" i="24" s="1"/>
  <c r="E10" i="24"/>
  <c r="E11" i="24" s="1"/>
  <c r="G15" i="19" l="1"/>
  <c r="H15" i="19"/>
  <c r="G16" i="19"/>
  <c r="H16" i="19"/>
  <c r="J34" i="5" l="1"/>
  <c r="K34" i="5"/>
  <c r="I34" i="5"/>
  <c r="J33" i="5"/>
  <c r="K33" i="5"/>
  <c r="I33" i="5"/>
  <c r="B15" i="15" l="1"/>
  <c r="T70" i="6" l="1"/>
  <c r="T69" i="6"/>
  <c r="T67" i="6"/>
  <c r="T66" i="6"/>
  <c r="T65" i="6"/>
  <c r="T49" i="6"/>
  <c r="T48" i="6"/>
  <c r="T46" i="6"/>
  <c r="T45" i="6"/>
  <c r="T44" i="6"/>
  <c r="T42" i="6"/>
  <c r="T41" i="6"/>
  <c r="T39" i="6"/>
  <c r="T38" i="6"/>
  <c r="T37" i="6"/>
  <c r="T35" i="6"/>
  <c r="T34" i="6"/>
  <c r="T32" i="6"/>
  <c r="T31" i="6"/>
  <c r="T30" i="6"/>
  <c r="T28" i="6"/>
  <c r="T27" i="6"/>
  <c r="T25" i="6"/>
  <c r="T24" i="6"/>
  <c r="T23" i="6"/>
  <c r="H19" i="6"/>
  <c r="G19" i="6"/>
  <c r="F19" i="6"/>
  <c r="Q18" i="6"/>
  <c r="P18" i="6"/>
  <c r="O18" i="6"/>
  <c r="O15" i="6" s="1"/>
  <c r="H18" i="6"/>
  <c r="G18" i="6"/>
  <c r="F18" i="6"/>
  <c r="E18" i="6"/>
  <c r="Q17" i="6"/>
  <c r="P17" i="6"/>
  <c r="O17" i="6"/>
  <c r="H17" i="6"/>
  <c r="G17" i="6"/>
  <c r="F17" i="6"/>
  <c r="E17" i="6"/>
  <c r="Q16" i="6"/>
  <c r="P16" i="6"/>
  <c r="O16" i="6"/>
  <c r="H16" i="6"/>
  <c r="G16" i="6"/>
  <c r="F16" i="6"/>
  <c r="E16" i="6"/>
  <c r="E19" i="6"/>
  <c r="H64" i="6"/>
  <c r="G64" i="6"/>
  <c r="F64" i="6"/>
  <c r="E64" i="6"/>
  <c r="H43" i="6"/>
  <c r="G43" i="6"/>
  <c r="F43" i="6"/>
  <c r="E43" i="6"/>
  <c r="H36" i="6"/>
  <c r="G36" i="6"/>
  <c r="F36" i="6"/>
  <c r="H29" i="6"/>
  <c r="G29" i="6"/>
  <c r="F29" i="6"/>
  <c r="E29" i="6"/>
  <c r="H22" i="6"/>
  <c r="G22" i="6"/>
  <c r="F22" i="6"/>
  <c r="E22" i="6"/>
  <c r="S17" i="6" l="1"/>
  <c r="S64" i="6"/>
  <c r="S16" i="6"/>
  <c r="S18" i="6"/>
  <c r="F15" i="6"/>
  <c r="G15" i="6"/>
  <c r="H15" i="6"/>
  <c r="E15" i="6"/>
  <c r="T16" i="6"/>
  <c r="T17" i="6"/>
  <c r="T18" i="6"/>
  <c r="P5" i="6"/>
  <c r="J5" i="5"/>
  <c r="D2" i="3"/>
  <c r="C46" i="5"/>
  <c r="C35" i="5"/>
  <c r="C26" i="5"/>
  <c r="C19" i="5"/>
  <c r="J46" i="5" l="1"/>
  <c r="J43" i="5" s="1"/>
  <c r="I46" i="5"/>
  <c r="I43" i="5" s="1"/>
  <c r="R65" i="6"/>
  <c r="R66" i="6"/>
  <c r="R67" i="6"/>
  <c r="R69" i="6"/>
  <c r="R70" i="6"/>
  <c r="O64" i="6" l="1"/>
  <c r="F15" i="19"/>
  <c r="F16" i="19"/>
  <c r="P64" i="6" l="1"/>
  <c r="L48" i="5"/>
  <c r="K46" i="5"/>
  <c r="L46" i="5" l="1"/>
  <c r="L43" i="5" s="1"/>
  <c r="K43" i="5"/>
  <c r="Q64" i="6"/>
  <c r="R64" i="6" s="1"/>
  <c r="T68" i="6"/>
  <c r="R68" i="6"/>
  <c r="P40" i="6"/>
  <c r="P36" i="6" s="1"/>
  <c r="Q40" i="6"/>
  <c r="Q36" i="6" s="1"/>
  <c r="O40" i="6"/>
  <c r="S40" i="6" s="1"/>
  <c r="R18" i="6"/>
  <c r="O20" i="6"/>
  <c r="P20" i="6"/>
  <c r="Q20" i="6"/>
  <c r="O21" i="6"/>
  <c r="P21" i="6"/>
  <c r="Q21" i="6"/>
  <c r="R17" i="6"/>
  <c r="R16" i="6"/>
  <c r="R23" i="6"/>
  <c r="R24" i="6"/>
  <c r="R25" i="6"/>
  <c r="R27" i="6"/>
  <c r="R28" i="6"/>
  <c r="R30" i="6"/>
  <c r="R31" i="6"/>
  <c r="R34" i="6"/>
  <c r="R35" i="6"/>
  <c r="R37" i="6"/>
  <c r="R38" i="6"/>
  <c r="R39" i="6"/>
  <c r="R41" i="6"/>
  <c r="R42" i="6"/>
  <c r="R44" i="6"/>
  <c r="R45" i="6"/>
  <c r="R46" i="6"/>
  <c r="R48" i="6"/>
  <c r="R49" i="6"/>
  <c r="T64" i="6" l="1"/>
  <c r="W70" i="6" s="1"/>
  <c r="T20" i="6"/>
  <c r="T21" i="6"/>
  <c r="S36" i="6"/>
  <c r="T40" i="6"/>
  <c r="R40" i="6"/>
  <c r="R21" i="6"/>
  <c r="R20" i="6"/>
  <c r="J31" i="5"/>
  <c r="K31" i="5"/>
  <c r="I31" i="5"/>
  <c r="L34" i="5"/>
  <c r="J30" i="5"/>
  <c r="J26" i="5" s="1"/>
  <c r="P33" i="6" s="1"/>
  <c r="K30" i="5"/>
  <c r="K26" i="5" s="1"/>
  <c r="Q33" i="6" s="1"/>
  <c r="I30" i="5"/>
  <c r="F25" i="5"/>
  <c r="G25" i="5"/>
  <c r="H25" i="5"/>
  <c r="I25" i="5"/>
  <c r="I18" i="5" s="1"/>
  <c r="J25" i="5"/>
  <c r="J18" i="5" s="1"/>
  <c r="K25" i="5"/>
  <c r="K18" i="5" s="1"/>
  <c r="E25" i="5"/>
  <c r="F21" i="5"/>
  <c r="G21" i="5"/>
  <c r="H21" i="5"/>
  <c r="I21" i="5"/>
  <c r="J21" i="5"/>
  <c r="K21" i="5"/>
  <c r="E21" i="5"/>
  <c r="L33" i="5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P26" i="6" l="1"/>
  <c r="J17" i="5"/>
  <c r="J19" i="5"/>
  <c r="Q26" i="6"/>
  <c r="K19" i="5"/>
  <c r="O26" i="6"/>
  <c r="I17" i="5"/>
  <c r="I15" i="5" s="1"/>
  <c r="I19" i="5"/>
  <c r="T36" i="6"/>
  <c r="I26" i="5"/>
  <c r="O33" i="6" s="1"/>
  <c r="S33" i="6" s="1"/>
  <c r="O47" i="6"/>
  <c r="H9" i="26"/>
  <c r="H10" i="26" s="1"/>
  <c r="K37" i="5"/>
  <c r="K35" i="5" s="1"/>
  <c r="Q47" i="6" s="1"/>
  <c r="G9" i="26"/>
  <c r="G10" i="26" s="1"/>
  <c r="J37" i="5"/>
  <c r="F9" i="26"/>
  <c r="F10" i="26" s="1"/>
  <c r="R36" i="6"/>
  <c r="P29" i="6"/>
  <c r="Q29" i="6"/>
  <c r="L18" i="5"/>
  <c r="L31" i="5"/>
  <c r="L30" i="5"/>
  <c r="L28" i="5"/>
  <c r="L25" i="5"/>
  <c r="L21" i="5"/>
  <c r="F9" i="23"/>
  <c r="F10" i="23" s="1"/>
  <c r="G9" i="23"/>
  <c r="G10" i="23" s="1"/>
  <c r="E9" i="23"/>
  <c r="E10" i="23" s="1"/>
  <c r="O19" i="6" l="1"/>
  <c r="K17" i="5"/>
  <c r="K15" i="5" s="1"/>
  <c r="J15" i="5"/>
  <c r="O29" i="6"/>
  <c r="S29" i="6" s="1"/>
  <c r="S26" i="6"/>
  <c r="O43" i="6"/>
  <c r="Q19" i="6"/>
  <c r="Q15" i="6" s="1"/>
  <c r="L37" i="5"/>
  <c r="L17" i="5" s="1"/>
  <c r="L15" i="5" s="1"/>
  <c r="T29" i="6"/>
  <c r="L26" i="5"/>
  <c r="R33" i="6" s="1"/>
  <c r="J35" i="5"/>
  <c r="P47" i="6" s="1"/>
  <c r="P19" i="6" s="1"/>
  <c r="T26" i="6"/>
  <c r="T33" i="6"/>
  <c r="R26" i="6"/>
  <c r="O22" i="6"/>
  <c r="P22" i="6"/>
  <c r="L19" i="5"/>
  <c r="Q22" i="6"/>
  <c r="H9" i="23"/>
  <c r="H10" i="23" s="1"/>
  <c r="S47" i="6" l="1"/>
  <c r="R29" i="6"/>
  <c r="S22" i="6"/>
  <c r="S19" i="6"/>
  <c r="L35" i="5"/>
  <c r="R47" i="6" s="1"/>
  <c r="R19" i="6"/>
  <c r="R15" i="6" s="1"/>
  <c r="P15" i="6"/>
  <c r="S15" i="6" s="1"/>
  <c r="T22" i="6"/>
  <c r="P43" i="6"/>
  <c r="S43" i="6" s="1"/>
  <c r="T47" i="6"/>
  <c r="Q43" i="6"/>
  <c r="T19" i="6"/>
  <c r="R22" i="6"/>
  <c r="T15" i="6" l="1"/>
  <c r="T43" i="6"/>
  <c r="R43" i="6"/>
</calcChain>
</file>

<file path=xl/sharedStrings.xml><?xml version="1.0" encoding="utf-8"?>
<sst xmlns="http://schemas.openxmlformats.org/spreadsheetml/2006/main" count="810" uniqueCount="292">
  <si>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</si>
  <si>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</si>
  <si>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</si>
  <si>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</si>
  <si>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</si>
  <si>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</si>
  <si>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</si>
  <si>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</si>
  <si>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</si>
  <si>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</si>
  <si>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</si>
  <si>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</si>
  <si>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</si>
  <si>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</si>
  <si>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</si>
  <si>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</si>
  <si>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</si>
  <si>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</si>
  <si>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</si>
  <si>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</si>
  <si>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</si>
  <si>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</si>
  <si>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</si>
  <si>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</si>
  <si>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</si>
  <si>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</si>
  <si>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</si>
  <si>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</si>
  <si>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</si>
  <si>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</si>
  <si>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</si>
  <si>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</si>
  <si>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</si>
  <si>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</si>
  <si>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</si>
  <si>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</si>
  <si>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</si>
  <si>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</si>
  <si>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</si>
  <si>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</si>
  <si>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</si>
  <si>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</si>
  <si>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</si>
  <si>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</si>
  <si>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</si>
  <si>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</si>
  <si>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</si>
  <si>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</si>
  <si>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</si>
  <si>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</si>
  <si>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</si>
  <si>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</si>
  <si>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</si>
  <si>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</si>
  <si>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</si>
  <si>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</si>
  <si>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</si>
  <si>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</si>
  <si>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</si>
  <si>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</si>
  <si>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</si>
  <si>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</si>
  <si>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</si>
  <si>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</si>
  <si>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</si>
  <si>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</si>
  <si>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</si>
  <si>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</si>
  <si>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</si>
  <si>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</si>
  <si>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</si>
  <si>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</si>
  <si>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</si>
  <si>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</si>
  <si>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</si>
  <si>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</si>
  <si>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</si>
  <si>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</si>
  <si>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</si>
  <si>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</si>
  <si>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</si>
  <si>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</si>
  <si>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</si>
  <si>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</si>
  <si>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</si>
  <si>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</si>
  <si>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</si>
  <si>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</si>
  <si>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</si>
  <si>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</si>
  <si>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</si>
  <si>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</si>
  <si>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</si>
  <si>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</si>
  <si>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</si>
  <si>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</si>
  <si>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</si>
  <si>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</si>
  <si>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</si>
  <si>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</si>
  <si>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</si>
  <si>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</si>
  <si>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</si>
  <si>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</si>
  <si>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</si>
  <si>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</si>
  <si>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</si>
  <si>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</si>
  <si>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</si>
  <si>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</si>
  <si>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</si>
  <si>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</si>
  <si>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</si>
  <si>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</si>
  <si>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</si>
  <si>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</si>
  <si>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</si>
  <si>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</si>
  <si>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</si>
  <si>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</si>
  <si>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</si>
  <si>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</si>
  <si>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</si>
  <si>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</si>
  <si>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</si>
  <si>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</si>
  <si>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</si>
  <si>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</si>
  <si>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</si>
  <si>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</si>
  <si>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</si>
  <si>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</si>
  <si>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</si>
  <si>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</si>
  <si>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</si>
  <si>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</si>
  <si>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</si>
  <si>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</si>
  <si>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</si>
  <si>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</si>
  <si>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</si>
  <si>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</si>
  <si>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</si>
  <si>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</si>
  <si>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</si>
  <si>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</si>
  <si>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</si>
  <si>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</si>
  <si>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</si>
  <si>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</si>
  <si>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</si>
  <si>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</si>
  <si>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</si>
  <si>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</si>
  <si>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</si>
  <si>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</si>
  <si>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</si>
  <si>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</si>
  <si>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</si>
  <si>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</si>
  <si>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</si>
  <si>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</si>
  <si>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</si>
  <si>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</si>
  <si>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</si>
  <si>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</si>
  <si>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</si>
  <si>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</si>
  <si>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</si>
  <si>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</si>
  <si>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</si>
  <si>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</si>
  <si>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</si>
  <si>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</si>
  <si>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</si>
  <si>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</si>
  <si>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</si>
  <si>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принят (21.06.2018 
№ 651-п)</t>
  </si>
  <si>
    <t>+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</si>
  <si>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</si>
  <si>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</si>
  <si>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</si>
  <si>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</si>
  <si>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</si>
  <si>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</si>
  <si>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</si>
  <si>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</si>
  <si>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</si>
  <si>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</si>
  <si>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</si>
  <si>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</si>
  <si>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</si>
  <si>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</si>
  <si>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</si>
  <si>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</si>
  <si>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</si>
  <si>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</si>
  <si>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</si>
  <si>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</si>
  <si>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</si>
  <si>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</si>
  <si>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</si>
  <si>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</si>
  <si>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</si>
  <si>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</si>
  <si>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</si>
  <si>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</si>
  <si>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</si>
  <si>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 xml:space="preserve">Задача программы: создание на территории Туруханского района условий для эффективной защиты прав потребителей, установленных законодательством Российской Федерации. 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</si>
  <si>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</si>
  <si>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6.1.</t>
  </si>
  <si>
    <t>6.1.1.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</si>
  <si>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</si>
  <si>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</si>
  <si>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</si>
  <si>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</si>
  <si>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</si>
  <si>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</si>
  <si>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</si>
  <si>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Улучшение качества перевозки хлеба и хлебобулочных изделий</t>
  </si>
  <si>
    <t>Количество приобретаемых транспортных средств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</si>
  <si>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</si>
  <si>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Задача 1: возмещение части затрат, связанных с производством и реализацией хлеба на территории Туруханского района</t>
  </si>
  <si>
    <t>Отдельное мероприятие. Задача 2: улучшение качества услуг связанных с производством и реализацией хлеба на территории Туруханского района.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</si>
  <si>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</si>
  <si>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</si>
  <si>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</si>
  <si>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</si>
  <si>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  Туруханского района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</si>
  <si>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</si>
  <si>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>Отдельное мероприятие. Задача 2: улучшение качества услуг, связанных с производством и реализацией хлеба на территории Туруханского района.</t>
  </si>
  <si>
    <t>0840084710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</si>
  <si>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</si>
  <si>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>Предоставление субсидии на развитие личных подсобных хозяйств на территории Туруханского района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</si>
  <si>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</si>
  <si>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0850084720</t>
  </si>
  <si>
    <t>коровы, нетели</t>
  </si>
  <si>
    <t>козы</t>
  </si>
  <si>
    <t>свиньи</t>
  </si>
  <si>
    <t>птица</t>
  </si>
  <si>
    <t>2.3.</t>
  </si>
  <si>
    <t>2.4.</t>
  </si>
  <si>
    <t>Приложение 1
к постановлению 
администрации  Туруханского района 
от                              №             - п</t>
  </si>
  <si>
    <t>2.1.3.</t>
  </si>
  <si>
    <t>Проект постановления администрации Туруханского района</t>
  </si>
  <si>
    <t>Мониторинг социально-экономического развития Туруханского района</t>
  </si>
  <si>
    <t>Приложение 9
к муниципальной программе Туруханского района "Развитие малого и среднего предпринимательства, организаций муниципальной формы собственности 
на территории Туруханского района"</t>
  </si>
  <si>
    <t xml:space="preserve"> отчётность исполнителя програмных мероприятий</t>
  </si>
  <si>
    <t>Наименование мероприятия</t>
  </si>
  <si>
    <t>обеспечение эффективной деятельности организаций муниципальной формы собственности, функционирующих на территории Туруханского района</t>
  </si>
  <si>
    <t>обеспечение эффективной деятельности субъектов малого и среднего предпринимательства, функционирующих на территории Туруханского района</t>
  </si>
  <si>
    <t>УБРАЛА, СДЕЛАЛА В ОДНОМ ДОКУМЕНТЕ, смотри вкладку "пр к ОМ"</t>
  </si>
  <si>
    <t>Приложение 10</t>
  </si>
  <si>
    <t>Приложение 11</t>
  </si>
  <si>
    <t>Приложение 12</t>
  </si>
  <si>
    <t>813</t>
  </si>
  <si>
    <t>0850083720</t>
  </si>
  <si>
    <t>Количество приобретенных голов сельскохозяйственных животных и (или) птиц гражданами, ведущими личное подсобное хозяйство на территории Туруханского района за счет возмещения части затрат из средств районного бюджета, из них:</t>
  </si>
  <si>
    <t>Количество молодежи, принявших участие в конкурсах по мероприятию "Вовлечение молодежи в предпринимательскую деятельность" 2023 год - 2 чел., 2024 год -2 чел, 2025 год -2 чел.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</si>
  <si>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</si>
  <si>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</si>
  <si>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 xml:space="preserve">принят (27.01.2016 № 62-п, 27.05.2016 № 486-п, 15.01.2018 № 07-па, 21.02.2023 № 118-п, 15.03.2023 № 171-п ) </t>
  </si>
  <si>
    <t>принят                                   ( 01.07.2019 № 551-п)</t>
  </si>
  <si>
    <t>принят                                   (01.07.2022 № 559-п)</t>
  </si>
  <si>
    <t>принят                                (19.01.2018 № 66-п)</t>
  </si>
  <si>
    <t>принят                              (17.06.2021 № 385-п)</t>
  </si>
  <si>
    <t>принят                            (25.04.2022 № 316-п)</t>
  </si>
  <si>
    <t>принят                             (11.12.2015 № 1653-п, 
18.06.2018 № 620-п)</t>
  </si>
  <si>
    <t>принят                                     ( 12.07.2019 № 579-п, 30.07.2019 № 638-п)</t>
  </si>
  <si>
    <t>принят                                          (15.07.2022 № 612-п)</t>
  </si>
  <si>
    <t>принят                                (02.02.2018 № 102-п)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</si>
  <si>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</si>
  <si>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Приложение 2
к постановлению 
администрации  Туруханского района 
от                         №          п</t>
  </si>
  <si>
    <t>Количество приобретенных голов сельскохозяйственных животных и (или) птицы,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</si>
  <si>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0810076070</t>
  </si>
  <si>
    <t>Количество субъектов малого и среднего предпринимательства получивших субсидии:  2024 год - 1 ед., 2025 год - 1 ед., 2026 год - 1 ед.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</si>
  <si>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</si>
  <si>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</si>
  <si>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</si>
  <si>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</si>
  <si>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</si>
  <si>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</si>
  <si>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</si>
  <si>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Управление культуры администрации Туруханского района</t>
  </si>
  <si>
    <t>чел.</t>
  </si>
  <si>
    <t>Количество получателей поддержки</t>
  </si>
  <si>
    <t>Обеспечение доступности информацией</t>
  </si>
  <si>
    <t>0810084990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</si>
  <si>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</si>
  <si>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</si>
  <si>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</si>
  <si>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Количество субъектов малого и среднего предпринимательства, самозанятых граждан получивших субсидии:  2024 год - 2 ед., 2025 год - 2 ед., 2026 год - 2 ед.               Информационная поддержка - 10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</si>
</sst>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1" fontId="13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wrapText="1"/>
    </xf>
    <xf numFmtId="171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" fillId="8" borderId="1" xfId="2" applyNumberFormat="1" applyFont="1" applyFill="1" applyBorder="1" applyAlignment="1">
      <alignment vertical="center" wrapText="1"/>
    </xf>
    <xf numFmtId="171" fontId="4" fillId="8" borderId="1" xfId="2" applyNumberFormat="1" applyFont="1" applyFill="1" applyBorder="1" applyAlignment="1">
      <alignment vertical="center" wrapText="1"/>
    </xf>
    <xf numFmtId="169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2" fillId="8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1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165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 vertical="center" wrapText="1"/>
    </xf>
    <xf numFmtId="169" fontId="6" fillId="7" borderId="1" xfId="0" applyNumberFormat="1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28"/>
  <sheetViews>
    <sheetView view="pageBreakPreview" topLeftCell="A3" zoomScale="70" zoomScaleNormal="70" zoomScaleSheetLayoutView="70" zoomScalePageLayoutView="85" workbookViewId="0">
      <selection activeCell="A3" sqref="A3:S26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11.25" style="1" bestFit="1" customWidth="1"/>
    <col min="9" max="10" width="8.75" style="1" bestFit="1" customWidth="1"/>
    <col min="11" max="18" width="11.375" style="1" customWidth="1"/>
    <col min="19" max="19" width="13.25" style="1" customWidth="1"/>
    <col min="20" max="22" width="9" style="1"/>
    <col min="23" max="23" width="10.875" style="1" bestFit="1" customWidth="1"/>
    <col min="24" max="16384" width="9" style="1"/>
  </cols>
  <sheetData>
    <row r="1" spans="1:19" ht="73.5" hidden="1" customHeight="1" outlineLevel="1" x14ac:dyDescent="0.25">
      <c r="J1" s="254" t="s">
        <v>242</v>
      </c>
      <c r="K1" s="254"/>
      <c r="L1" s="254"/>
      <c r="M1" s="254"/>
      <c r="N1" s="254"/>
      <c r="O1" s="254"/>
      <c r="P1" s="254"/>
      <c r="Q1" s="254"/>
      <c r="R1" s="254"/>
      <c r="S1" s="254"/>
    </row>
    <row r="2" spans="1:19" hidden="1" outlineLevel="1" x14ac:dyDescent="0.25"/>
    <row r="3" spans="1:19" collapsed="1" x14ac:dyDescent="0.25">
      <c r="F3" s="20"/>
      <c r="J3" s="255" t="s">
        <v>143</v>
      </c>
      <c r="K3" s="255"/>
      <c r="L3" s="255"/>
      <c r="M3" s="255"/>
      <c r="N3" s="255"/>
      <c r="O3" s="255"/>
      <c r="P3" s="255"/>
      <c r="Q3" s="255"/>
      <c r="R3" s="255"/>
      <c r="S3" s="255"/>
    </row>
    <row r="4" spans="1:19" ht="46.5" customHeight="1" x14ac:dyDescent="0.25">
      <c r="F4" s="20"/>
      <c r="J4" s="255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255"/>
      <c r="L4" s="255"/>
      <c r="M4" s="255"/>
      <c r="N4" s="255"/>
      <c r="O4" s="255"/>
      <c r="P4" s="255"/>
      <c r="Q4" s="255"/>
      <c r="R4" s="255"/>
      <c r="S4" s="255"/>
    </row>
    <row r="5" spans="1:19" x14ac:dyDescent="0.25">
      <c r="F5" s="20"/>
    </row>
    <row r="7" spans="1:19" x14ac:dyDescent="0.25">
      <c r="A7" s="258" t="s">
        <v>1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</row>
    <row r="8" spans="1:19" ht="61.5" customHeight="1" x14ac:dyDescent="0.25">
      <c r="A8" s="259" t="s">
        <v>162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</row>
    <row r="9" spans="1:19" x14ac:dyDescent="0.25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</row>
    <row r="10" spans="1:19" x14ac:dyDescent="0.25">
      <c r="A10" s="21"/>
    </row>
    <row r="11" spans="1:19" ht="15.75" customHeight="1" x14ac:dyDescent="0.25">
      <c r="A11" s="260" t="s">
        <v>11</v>
      </c>
      <c r="B11" s="260" t="s">
        <v>4</v>
      </c>
      <c r="C11" s="260" t="s">
        <v>2</v>
      </c>
      <c r="D11" s="252">
        <v>2013</v>
      </c>
      <c r="E11" s="46"/>
      <c r="F11" s="263" t="s">
        <v>196</v>
      </c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46"/>
    </row>
    <row r="12" spans="1:19" ht="95.25" customHeight="1" x14ac:dyDescent="0.25">
      <c r="A12" s="260"/>
      <c r="B12" s="260"/>
      <c r="C12" s="260"/>
      <c r="D12" s="261"/>
      <c r="E12" s="250">
        <v>2014</v>
      </c>
      <c r="F12" s="250">
        <v>2015</v>
      </c>
      <c r="G12" s="262">
        <v>2016</v>
      </c>
      <c r="H12" s="250">
        <v>2017</v>
      </c>
      <c r="I12" s="250">
        <v>2018</v>
      </c>
      <c r="J12" s="250">
        <v>2019</v>
      </c>
      <c r="K12" s="250">
        <v>2020</v>
      </c>
      <c r="L12" s="250">
        <v>2021</v>
      </c>
      <c r="M12" s="252">
        <v>2022</v>
      </c>
      <c r="N12" s="252">
        <v>2023</v>
      </c>
      <c r="O12" s="252">
        <v>2024</v>
      </c>
      <c r="P12" s="252">
        <v>2025</v>
      </c>
      <c r="Q12" s="252">
        <v>2026</v>
      </c>
      <c r="R12" s="245" t="s">
        <v>5</v>
      </c>
      <c r="S12" s="246"/>
    </row>
    <row r="13" spans="1:19" x14ac:dyDescent="0.25">
      <c r="A13" s="260"/>
      <c r="B13" s="260"/>
      <c r="C13" s="260"/>
      <c r="D13" s="253"/>
      <c r="E13" s="250"/>
      <c r="F13" s="250"/>
      <c r="G13" s="262"/>
      <c r="H13" s="250"/>
      <c r="I13" s="250"/>
      <c r="J13" s="250"/>
      <c r="K13" s="250">
        <v>2020</v>
      </c>
      <c r="L13" s="250">
        <v>2020</v>
      </c>
      <c r="M13" s="253"/>
      <c r="N13" s="253"/>
      <c r="O13" s="253"/>
      <c r="P13" s="253"/>
      <c r="Q13" s="253"/>
      <c r="R13" s="17">
        <v>2027</v>
      </c>
      <c r="S13" s="13">
        <v>2030</v>
      </c>
    </row>
    <row r="14" spans="1:19" x14ac:dyDescent="0.25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4">
        <v>12</v>
      </c>
      <c r="M14" s="154">
        <v>13</v>
      </c>
      <c r="N14" s="167">
        <v>14</v>
      </c>
      <c r="O14" s="160">
        <v>15</v>
      </c>
      <c r="P14" s="205">
        <v>16</v>
      </c>
      <c r="Q14" s="219">
        <v>17</v>
      </c>
      <c r="R14" s="205">
        <v>18</v>
      </c>
      <c r="S14" s="205">
        <v>19</v>
      </c>
    </row>
    <row r="15" spans="1:19" x14ac:dyDescent="0.25">
      <c r="A15" s="18">
        <v>1</v>
      </c>
      <c r="B15" s="251" t="s">
        <v>42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1:19" ht="31.5" x14ac:dyDescent="0.2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v>2</v>
      </c>
      <c r="M16" s="39">
        <v>21</v>
      </c>
      <c r="N16" s="39">
        <v>5</v>
      </c>
      <c r="O16" s="39">
        <v>5</v>
      </c>
      <c r="P16" s="39">
        <v>5</v>
      </c>
      <c r="Q16" s="39">
        <v>5</v>
      </c>
      <c r="R16" s="39">
        <v>5</v>
      </c>
      <c r="S16" s="39">
        <v>5</v>
      </c>
    </row>
    <row r="17" spans="1:23" s="65" customFormat="1" ht="36.75" customHeight="1" x14ac:dyDescent="0.25">
      <c r="A17" s="73">
        <v>2</v>
      </c>
      <c r="B17" s="256" t="s">
        <v>51</v>
      </c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7"/>
      <c r="W17" s="212"/>
    </row>
    <row r="18" spans="1:23" s="65" customFormat="1" ht="47.25" x14ac:dyDescent="0.25">
      <c r="A18" s="74" t="s">
        <v>49</v>
      </c>
      <c r="B18" s="124" t="s">
        <v>144</v>
      </c>
      <c r="C18" s="125" t="s">
        <v>145</v>
      </c>
      <c r="D18" s="126">
        <v>96.9</v>
      </c>
      <c r="E18" s="126">
        <v>101.9</v>
      </c>
      <c r="F18" s="126">
        <v>99.02</v>
      </c>
      <c r="G18" s="126">
        <v>101.2</v>
      </c>
      <c r="H18" s="126">
        <v>102.3</v>
      </c>
      <c r="I18" s="126">
        <v>102.1</v>
      </c>
      <c r="J18" s="126">
        <v>102.3</v>
      </c>
      <c r="K18" s="126">
        <v>100.4</v>
      </c>
      <c r="L18" s="127">
        <v>100.8</v>
      </c>
      <c r="M18" s="127">
        <v>100.9</v>
      </c>
      <c r="N18" s="127">
        <v>101</v>
      </c>
      <c r="O18" s="127">
        <v>101</v>
      </c>
      <c r="P18" s="127">
        <v>101</v>
      </c>
      <c r="Q18" s="127">
        <v>101</v>
      </c>
      <c r="R18" s="128">
        <v>101</v>
      </c>
      <c r="S18" s="128">
        <v>101</v>
      </c>
    </row>
    <row r="19" spans="1:23" s="65" customFormat="1" ht="94.5" x14ac:dyDescent="0.25">
      <c r="A19" s="74" t="s">
        <v>50</v>
      </c>
      <c r="B19" s="129" t="s">
        <v>273</v>
      </c>
      <c r="C19" s="125" t="s">
        <v>44</v>
      </c>
      <c r="D19" s="126" t="s">
        <v>127</v>
      </c>
      <c r="E19" s="126" t="s">
        <v>127</v>
      </c>
      <c r="F19" s="126" t="s">
        <v>127</v>
      </c>
      <c r="G19" s="126" t="s">
        <v>127</v>
      </c>
      <c r="H19" s="126" t="s">
        <v>127</v>
      </c>
      <c r="I19" s="126" t="s">
        <v>127</v>
      </c>
      <c r="J19" s="155" t="s">
        <v>127</v>
      </c>
      <c r="K19" s="196">
        <v>0</v>
      </c>
      <c r="L19" s="131">
        <v>0</v>
      </c>
      <c r="M19" s="131">
        <v>12</v>
      </c>
      <c r="N19" s="131">
        <v>13</v>
      </c>
      <c r="O19" s="131">
        <v>13</v>
      </c>
      <c r="P19" s="131">
        <v>13</v>
      </c>
      <c r="Q19" s="131">
        <v>13</v>
      </c>
      <c r="R19" s="130">
        <v>13</v>
      </c>
      <c r="S19" s="130">
        <v>13</v>
      </c>
    </row>
    <row r="20" spans="1:23" s="65" customFormat="1" ht="18" customHeight="1" x14ac:dyDescent="0.25">
      <c r="A20" s="73" t="s">
        <v>54</v>
      </c>
      <c r="B20" s="247" t="s">
        <v>53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9"/>
    </row>
    <row r="21" spans="1:23" s="86" customFormat="1" x14ac:dyDescent="0.25">
      <c r="A21" s="85" t="s">
        <v>67</v>
      </c>
      <c r="B21" s="124" t="s">
        <v>66</v>
      </c>
      <c r="C21" s="125" t="s">
        <v>52</v>
      </c>
      <c r="D21" s="132">
        <v>55.12</v>
      </c>
      <c r="E21" s="132">
        <v>46.94</v>
      </c>
      <c r="F21" s="133">
        <v>0</v>
      </c>
      <c r="G21" s="133">
        <v>0</v>
      </c>
      <c r="H21" s="133">
        <v>0</v>
      </c>
      <c r="I21" s="132">
        <v>29.171364000000001</v>
      </c>
      <c r="J21" s="132">
        <v>11.58</v>
      </c>
      <c r="K21" s="132">
        <v>0</v>
      </c>
      <c r="L21" s="132">
        <v>0</v>
      </c>
      <c r="M21" s="132">
        <v>0.61</v>
      </c>
      <c r="N21" s="132">
        <v>0.61</v>
      </c>
      <c r="O21" s="132">
        <v>0.61</v>
      </c>
      <c r="P21" s="132">
        <v>0.61</v>
      </c>
      <c r="Q21" s="132">
        <v>0.61</v>
      </c>
      <c r="R21" s="132">
        <v>0.61</v>
      </c>
      <c r="S21" s="132">
        <f t="shared" ref="S21" si="0">R21</f>
        <v>0.61</v>
      </c>
      <c r="U21" s="65"/>
    </row>
    <row r="22" spans="1:23" s="65" customFormat="1" x14ac:dyDescent="0.25">
      <c r="A22" s="73" t="s">
        <v>56</v>
      </c>
      <c r="B22" s="247" t="s">
        <v>55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9"/>
    </row>
    <row r="23" spans="1:23" s="65" customFormat="1" x14ac:dyDescent="0.25">
      <c r="A23" s="73" t="s">
        <v>60</v>
      </c>
      <c r="B23" s="134" t="s">
        <v>57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3" s="65" customFormat="1" x14ac:dyDescent="0.25">
      <c r="A24" s="73" t="s">
        <v>62</v>
      </c>
      <c r="B24" s="135" t="s">
        <v>58</v>
      </c>
      <c r="C24" s="125" t="s">
        <v>65</v>
      </c>
      <c r="D24" s="136">
        <v>3</v>
      </c>
      <c r="E24" s="136">
        <v>3</v>
      </c>
      <c r="F24" s="136">
        <v>3</v>
      </c>
      <c r="G24" s="136">
        <v>2</v>
      </c>
      <c r="H24" s="136">
        <v>2</v>
      </c>
      <c r="I24" s="136">
        <v>2</v>
      </c>
      <c r="J24" s="136">
        <v>2</v>
      </c>
      <c r="K24" s="136">
        <v>2</v>
      </c>
      <c r="L24" s="131">
        <f t="shared" ref="L24:L25" si="1">K24</f>
        <v>2</v>
      </c>
      <c r="M24" s="131">
        <v>2</v>
      </c>
      <c r="N24" s="131">
        <v>2</v>
      </c>
      <c r="O24" s="131">
        <v>2</v>
      </c>
      <c r="P24" s="131">
        <v>2</v>
      </c>
      <c r="Q24" s="131"/>
      <c r="R24" s="136">
        <v>2</v>
      </c>
      <c r="S24" s="136">
        <v>2</v>
      </c>
    </row>
    <row r="25" spans="1:23" s="65" customFormat="1" ht="31.5" x14ac:dyDescent="0.25">
      <c r="A25" s="73" t="s">
        <v>61</v>
      </c>
      <c r="B25" s="135" t="s">
        <v>59</v>
      </c>
      <c r="C25" s="125" t="s">
        <v>65</v>
      </c>
      <c r="D25" s="136">
        <v>11</v>
      </c>
      <c r="E25" s="136">
        <v>11</v>
      </c>
      <c r="F25" s="136">
        <v>11</v>
      </c>
      <c r="G25" s="136">
        <v>10</v>
      </c>
      <c r="H25" s="136">
        <v>10</v>
      </c>
      <c r="I25" s="136">
        <v>10</v>
      </c>
      <c r="J25" s="136">
        <v>10</v>
      </c>
      <c r="K25" s="136">
        <v>10</v>
      </c>
      <c r="L25" s="131">
        <f t="shared" si="1"/>
        <v>10</v>
      </c>
      <c r="M25" s="131">
        <v>10</v>
      </c>
      <c r="N25" s="131">
        <v>10</v>
      </c>
      <c r="O25" s="131">
        <v>10</v>
      </c>
      <c r="P25" s="131">
        <v>10</v>
      </c>
      <c r="Q25" s="131">
        <v>10</v>
      </c>
      <c r="R25" s="136">
        <v>10</v>
      </c>
      <c r="S25" s="136">
        <v>10</v>
      </c>
    </row>
    <row r="26" spans="1:23" s="65" customFormat="1" x14ac:dyDescent="0.25">
      <c r="A26" s="73" t="s">
        <v>63</v>
      </c>
      <c r="B26" s="135" t="s">
        <v>64</v>
      </c>
      <c r="C26" s="125" t="s">
        <v>52</v>
      </c>
      <c r="D26" s="137">
        <v>1225.79</v>
      </c>
      <c r="E26" s="137">
        <v>1227.8630000000001</v>
      </c>
      <c r="F26" s="137">
        <v>1218.3440000000001</v>
      </c>
      <c r="G26" s="137">
        <v>795.47</v>
      </c>
      <c r="H26" s="137">
        <v>768</v>
      </c>
      <c r="I26" s="137">
        <v>803</v>
      </c>
      <c r="J26" s="148">
        <v>779.79100000000005</v>
      </c>
      <c r="K26" s="137">
        <v>795</v>
      </c>
      <c r="L26" s="138">
        <v>878.31299999999999</v>
      </c>
      <c r="M26" s="138">
        <v>858.24896000000001</v>
      </c>
      <c r="N26" s="138">
        <f>M26+2%</f>
        <v>858.26895999999999</v>
      </c>
      <c r="O26" s="138">
        <f t="shared" ref="O26" si="2">N26+1%</f>
        <v>858.27895999999998</v>
      </c>
      <c r="P26" s="138">
        <f>O26+1%</f>
        <v>858.28895999999997</v>
      </c>
      <c r="Q26" s="138">
        <f>P26+1%</f>
        <v>858.29895999999997</v>
      </c>
      <c r="R26" s="138">
        <f>Q26+1%</f>
        <v>858.30895999999996</v>
      </c>
      <c r="S26" s="138">
        <f>R26+3%</f>
        <v>858.33895999999993</v>
      </c>
    </row>
    <row r="27" spans="1:23" x14ac:dyDescent="0.25">
      <c r="A27" s="21"/>
    </row>
    <row r="28" spans="1:23" x14ac:dyDescent="0.25">
      <c r="A28" s="21"/>
      <c r="I28" s="1" t="s">
        <v>178</v>
      </c>
      <c r="J28" s="1" t="s">
        <v>178</v>
      </c>
    </row>
  </sheetData>
  <mergeCells count="29">
    <mergeCell ref="J1:S1"/>
    <mergeCell ref="J3:S3"/>
    <mergeCell ref="B17:S17"/>
    <mergeCell ref="B20:S20"/>
    <mergeCell ref="A7:S7"/>
    <mergeCell ref="A8:S8"/>
    <mergeCell ref="A9:S9"/>
    <mergeCell ref="A11:A13"/>
    <mergeCell ref="B11:B13"/>
    <mergeCell ref="C11:C13"/>
    <mergeCell ref="D11:D13"/>
    <mergeCell ref="F12:F13"/>
    <mergeCell ref="G12:G13"/>
    <mergeCell ref="F11:S11"/>
    <mergeCell ref="E12:E13"/>
    <mergeCell ref="J4:S4"/>
    <mergeCell ref="R12:S12"/>
    <mergeCell ref="B22:S22"/>
    <mergeCell ref="H12:H13"/>
    <mergeCell ref="I12:I13"/>
    <mergeCell ref="J12:J13"/>
    <mergeCell ref="B15:S15"/>
    <mergeCell ref="K12:K13"/>
    <mergeCell ref="L12:L13"/>
    <mergeCell ref="M12:M13"/>
    <mergeCell ref="O12:O13"/>
    <mergeCell ref="N12:N13"/>
    <mergeCell ref="P12:P13"/>
    <mergeCell ref="Q12:Q13"/>
  </mergeCells>
  <pageMargins left="0.78740157480314965" right="0.78740157480314965" top="1.1811023622047245" bottom="0.59055118110236227" header="0.31496062992125984" footer="0.31496062992125984"/>
  <pageSetup paperSize="9" scale="52" firstPageNumber="50" fitToHeight="0" orientation="landscape" useFirstPageNumber="1" r:id="rId1"/>
  <headerFooter>
    <oddHeader>&amp;C50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I14"/>
  <sheetViews>
    <sheetView view="pageBreakPreview" topLeftCell="A2" zoomScaleNormal="100" zoomScaleSheetLayoutView="100" workbookViewId="0">
      <selection sqref="A1:I14"/>
    </sheetView>
  </sheetViews>
  <sheetFormatPr defaultRowHeight="15.75" outlineLevelRow="1" x14ac:dyDescent="0.25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 x14ac:dyDescent="0.25">
      <c r="D1" s="255" t="s">
        <v>246</v>
      </c>
      <c r="E1" s="255"/>
      <c r="F1" s="255"/>
      <c r="G1" s="255"/>
      <c r="H1" s="255"/>
      <c r="I1" s="255"/>
    </row>
    <row r="2" spans="1:9" outlineLevel="1" x14ac:dyDescent="0.25"/>
    <row r="3" spans="1:9" ht="18.75" x14ac:dyDescent="0.25">
      <c r="A3" s="49"/>
      <c r="B3" s="195"/>
    </row>
    <row r="4" spans="1:9" ht="18.75" x14ac:dyDescent="0.25">
      <c r="A4" s="2"/>
      <c r="B4" s="2"/>
    </row>
    <row r="5" spans="1:9" ht="18.75" x14ac:dyDescent="0.25">
      <c r="A5" s="273" t="s">
        <v>1</v>
      </c>
      <c r="B5" s="273"/>
      <c r="C5" s="273"/>
      <c r="D5" s="273"/>
      <c r="E5" s="273"/>
      <c r="F5" s="273"/>
      <c r="G5" s="273"/>
      <c r="H5" s="273"/>
      <c r="I5" s="273"/>
    </row>
    <row r="6" spans="1:9" ht="44.25" customHeight="1" x14ac:dyDescent="0.25">
      <c r="A6" s="284" t="s">
        <v>271</v>
      </c>
      <c r="B6" s="284"/>
      <c r="C6" s="273"/>
      <c r="D6" s="273"/>
      <c r="E6" s="273"/>
      <c r="F6" s="273"/>
      <c r="G6" s="273"/>
      <c r="H6" s="273"/>
      <c r="I6" s="273"/>
    </row>
    <row r="7" spans="1:9" ht="18.75" x14ac:dyDescent="0.25">
      <c r="A7" s="2"/>
      <c r="B7" s="2"/>
    </row>
    <row r="8" spans="1:9" ht="31.5" customHeight="1" x14ac:dyDescent="0.25">
      <c r="A8" s="260" t="s">
        <v>11</v>
      </c>
      <c r="B8" s="274" t="s">
        <v>248</v>
      </c>
      <c r="C8" s="260" t="s">
        <v>33</v>
      </c>
      <c r="D8" s="260" t="s">
        <v>2</v>
      </c>
      <c r="E8" s="260" t="s">
        <v>34</v>
      </c>
      <c r="F8" s="260" t="s">
        <v>131</v>
      </c>
      <c r="G8" s="260"/>
      <c r="H8" s="260"/>
      <c r="I8" s="260"/>
    </row>
    <row r="9" spans="1:9" x14ac:dyDescent="0.25">
      <c r="A9" s="260"/>
      <c r="B9" s="275"/>
      <c r="C9" s="260"/>
      <c r="D9" s="260"/>
      <c r="E9" s="260"/>
      <c r="F9" s="14" t="e">
        <f>'пр 1 к ПП 1'!#REF!</f>
        <v>#REF!</v>
      </c>
      <c r="G9" s="14">
        <f>'пр 1 к ПП 1'!E10</f>
        <v>2024</v>
      </c>
      <c r="H9" s="14">
        <f>'пр 1 к ПП 1'!F10</f>
        <v>2025</v>
      </c>
      <c r="I9" s="14">
        <f>'пр 1 к ПП 1'!G10</f>
        <v>2026</v>
      </c>
    </row>
    <row r="10" spans="1:9" x14ac:dyDescent="0.25">
      <c r="A10" s="194">
        <v>1</v>
      </c>
      <c r="B10" s="194">
        <v>2</v>
      </c>
      <c r="C10" s="194">
        <v>3</v>
      </c>
      <c r="D10" s="194">
        <v>4</v>
      </c>
      <c r="E10" s="194">
        <v>5</v>
      </c>
      <c r="F10" s="194">
        <v>5</v>
      </c>
      <c r="G10" s="194">
        <v>6</v>
      </c>
      <c r="H10" s="194">
        <v>7</v>
      </c>
      <c r="I10" s="194">
        <v>8</v>
      </c>
    </row>
    <row r="11" spans="1:9" ht="84.75" customHeight="1" x14ac:dyDescent="0.25">
      <c r="A11" s="194">
        <v>1</v>
      </c>
      <c r="B11" s="204" t="s">
        <v>216</v>
      </c>
      <c r="C11" s="203" t="s">
        <v>249</v>
      </c>
      <c r="D11" s="194" t="s">
        <v>133</v>
      </c>
      <c r="E11" s="194" t="s">
        <v>247</v>
      </c>
      <c r="F11" s="194">
        <v>0</v>
      </c>
      <c r="G11" s="194">
        <v>1</v>
      </c>
      <c r="H11" s="194">
        <v>1</v>
      </c>
      <c r="I11" s="194">
        <v>1</v>
      </c>
    </row>
    <row r="12" spans="1:9" ht="63" x14ac:dyDescent="0.25">
      <c r="A12" s="194">
        <v>2</v>
      </c>
      <c r="B12" s="198" t="s">
        <v>217</v>
      </c>
      <c r="C12" s="203" t="s">
        <v>249</v>
      </c>
      <c r="D12" s="24" t="s">
        <v>133</v>
      </c>
      <c r="E12" s="24" t="s">
        <v>247</v>
      </c>
      <c r="F12" s="24"/>
      <c r="G12" s="24">
        <v>1</v>
      </c>
      <c r="H12" s="24">
        <v>1</v>
      </c>
      <c r="I12" s="194">
        <v>1</v>
      </c>
    </row>
    <row r="13" spans="1:9" ht="63" x14ac:dyDescent="0.25">
      <c r="A13" s="197">
        <v>3</v>
      </c>
      <c r="B13" s="201" t="s">
        <v>203</v>
      </c>
      <c r="C13" s="199" t="s">
        <v>204</v>
      </c>
      <c r="D13" s="24" t="s">
        <v>133</v>
      </c>
      <c r="E13" s="24" t="s">
        <v>247</v>
      </c>
      <c r="F13" s="200"/>
      <c r="G13" s="24">
        <v>1</v>
      </c>
      <c r="H13" s="24">
        <v>1</v>
      </c>
      <c r="I13" s="194">
        <v>1</v>
      </c>
    </row>
    <row r="14" spans="1:9" ht="82.5" customHeight="1" x14ac:dyDescent="0.25">
      <c r="A14" s="197">
        <v>4</v>
      </c>
      <c r="B14" s="202" t="s">
        <v>225</v>
      </c>
      <c r="C14" s="203" t="s">
        <v>250</v>
      </c>
      <c r="D14" s="24" t="s">
        <v>133</v>
      </c>
      <c r="E14" s="24" t="s">
        <v>247</v>
      </c>
      <c r="F14" s="200"/>
      <c r="G14" s="24">
        <v>1</v>
      </c>
      <c r="H14" s="24">
        <v>1</v>
      </c>
      <c r="I14" s="194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&amp;C60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J16"/>
  <sheetViews>
    <sheetView view="pageBreakPreview" topLeftCell="A3" zoomScale="85" zoomScaleNormal="100" zoomScaleSheetLayoutView="85" workbookViewId="0">
      <selection activeCell="A3" sqref="A3:G14"/>
    </sheetView>
  </sheetViews>
  <sheetFormatPr defaultRowHeight="15.75" outlineLevelRow="1" x14ac:dyDescent="0.25"/>
  <cols>
    <col min="1" max="1" width="6.375" style="1" customWidth="1"/>
    <col min="2" max="2" width="54.62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10" ht="67.5" hidden="1" customHeight="1" outlineLevel="1" x14ac:dyDescent="0.25">
      <c r="F1" s="255" t="s">
        <v>181</v>
      </c>
      <c r="G1" s="302"/>
      <c r="H1" s="302"/>
    </row>
    <row r="2" spans="1:10" hidden="1" outlineLevel="1" x14ac:dyDescent="0.25"/>
    <row r="3" spans="1:10" ht="120.75" customHeight="1" collapsed="1" x14ac:dyDescent="0.25">
      <c r="D3" s="269" t="str">
        <f>CONCATENATE("Приложение к информации об отдельном мероприятиии """,'пр 7 к Пр'!C40,"""")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E3" s="269"/>
      <c r="F3" s="269"/>
      <c r="G3" s="269"/>
      <c r="H3" s="209"/>
      <c r="J3" s="1" t="s">
        <v>251</v>
      </c>
    </row>
    <row r="4" spans="1:10" ht="18.75" x14ac:dyDescent="0.25">
      <c r="A4" s="173"/>
    </row>
    <row r="5" spans="1:10" ht="18.75" x14ac:dyDescent="0.25">
      <c r="A5" s="2"/>
    </row>
    <row r="6" spans="1:10" ht="18.75" x14ac:dyDescent="0.25">
      <c r="A6" s="273" t="s">
        <v>1</v>
      </c>
      <c r="B6" s="273"/>
      <c r="C6" s="273"/>
      <c r="D6" s="273"/>
      <c r="E6" s="273"/>
      <c r="F6" s="273"/>
      <c r="G6" s="273"/>
      <c r="H6" s="244"/>
    </row>
    <row r="7" spans="1:10" ht="18.75" x14ac:dyDescent="0.25">
      <c r="A7" s="273" t="s">
        <v>130</v>
      </c>
      <c r="B7" s="273"/>
      <c r="C7" s="273"/>
      <c r="D7" s="273"/>
      <c r="E7" s="273"/>
      <c r="F7" s="273"/>
      <c r="G7" s="273"/>
      <c r="H7" s="244"/>
    </row>
    <row r="8" spans="1:10" ht="18.75" x14ac:dyDescent="0.25">
      <c r="A8" s="2"/>
    </row>
    <row r="9" spans="1:10" ht="15.75" customHeight="1" x14ac:dyDescent="0.25">
      <c r="A9" s="260" t="s">
        <v>11</v>
      </c>
      <c r="B9" s="260" t="s">
        <v>33</v>
      </c>
      <c r="C9" s="260" t="s">
        <v>2</v>
      </c>
      <c r="D9" s="260" t="s">
        <v>34</v>
      </c>
      <c r="E9" s="260" t="s">
        <v>131</v>
      </c>
      <c r="F9" s="260"/>
      <c r="G9" s="260"/>
    </row>
    <row r="10" spans="1:10" x14ac:dyDescent="0.25">
      <c r="A10" s="260"/>
      <c r="B10" s="260"/>
      <c r="C10" s="260"/>
      <c r="D10" s="260"/>
      <c r="E10" s="14">
        <f>'пр 1 к ПП 1'!E10</f>
        <v>2024</v>
      </c>
      <c r="F10" s="14">
        <f>'пр 1 к ПП 1'!F10</f>
        <v>2025</v>
      </c>
      <c r="G10" s="14">
        <f>'пр 1 к ПП 1'!G10</f>
        <v>2026</v>
      </c>
    </row>
    <row r="11" spans="1:10" x14ac:dyDescent="0.25">
      <c r="A11" s="215">
        <v>1</v>
      </c>
      <c r="B11" s="215">
        <v>2</v>
      </c>
      <c r="C11" s="215">
        <v>3</v>
      </c>
      <c r="D11" s="215">
        <v>4</v>
      </c>
      <c r="E11" s="215">
        <v>5</v>
      </c>
      <c r="F11" s="215">
        <v>6</v>
      </c>
      <c r="G11" s="215">
        <v>7</v>
      </c>
    </row>
    <row r="12" spans="1:10" ht="39.75" customHeight="1" x14ac:dyDescent="0.25">
      <c r="A12" s="289" t="str">
        <f>CONCATENATE('пр 7 к Пр'!B46,". ",'пр 7 к Пр'!C40,".")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89"/>
      <c r="C12" s="289"/>
      <c r="D12" s="289"/>
      <c r="E12" s="289"/>
      <c r="F12" s="289"/>
      <c r="G12" s="289"/>
    </row>
    <row r="13" spans="1:10" ht="15.75" customHeight="1" x14ac:dyDescent="0.25">
      <c r="A13" s="289" t="s">
        <v>132</v>
      </c>
      <c r="B13" s="289"/>
      <c r="C13" s="289"/>
      <c r="D13" s="289"/>
      <c r="E13" s="289"/>
      <c r="F13" s="289"/>
      <c r="G13" s="289"/>
    </row>
    <row r="14" spans="1:10" ht="84" customHeight="1" x14ac:dyDescent="0.25">
      <c r="A14" s="215">
        <v>1</v>
      </c>
      <c r="B14" s="218" t="s">
        <v>209</v>
      </c>
      <c r="C14" s="215" t="s">
        <v>133</v>
      </c>
      <c r="D14" s="215" t="s">
        <v>134</v>
      </c>
      <c r="E14" s="215">
        <v>0</v>
      </c>
      <c r="F14" s="215">
        <v>0</v>
      </c>
      <c r="G14" s="215">
        <v>0</v>
      </c>
    </row>
    <row r="15" spans="1:10" ht="18.75" x14ac:dyDescent="0.25">
      <c r="A15" s="2"/>
    </row>
    <row r="16" spans="1:10" ht="18.75" x14ac:dyDescent="0.25">
      <c r="A16" s="2"/>
    </row>
  </sheetData>
  <mergeCells count="11">
    <mergeCell ref="A12:G12"/>
    <mergeCell ref="A13:G13"/>
    <mergeCell ref="F1:H1"/>
    <mergeCell ref="A9:A10"/>
    <mergeCell ref="B9:B10"/>
    <mergeCell ref="C9:C10"/>
    <mergeCell ref="D9:D10"/>
    <mergeCell ref="E9:G9"/>
    <mergeCell ref="D3:G3"/>
    <mergeCell ref="A6:G6"/>
    <mergeCell ref="A7:G7"/>
  </mergeCells>
  <pageMargins left="0.78740157480314965" right="0.78740157480314965" top="1.1811023622047245" bottom="0.15748031496062992" header="0.31496062992125984" footer="0.31496062992125984"/>
  <pageSetup paperSize="9" orientation="landscape" r:id="rId1"/>
  <headerFooter>
    <oddHeader>&amp;C61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40"/>
  <sheetViews>
    <sheetView view="pageBreakPreview" topLeftCell="A31" zoomScaleNormal="75" zoomScaleSheetLayoutView="100" workbookViewId="0">
      <selection sqref="A1:E40"/>
    </sheetView>
  </sheetViews>
  <sheetFormatPr defaultRowHeight="15.75" x14ac:dyDescent="0.25"/>
  <cols>
    <col min="1" max="1" width="6.25" style="4" customWidth="1"/>
    <col min="2" max="2" width="45.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x14ac:dyDescent="0.25">
      <c r="A1" s="56"/>
      <c r="D1" s="265" t="s">
        <v>252</v>
      </c>
      <c r="E1" s="265"/>
    </row>
    <row r="2" spans="1:7" ht="95.25" customHeight="1" x14ac:dyDescent="0.25">
      <c r="A2" s="56"/>
      <c r="D2" s="255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255"/>
      <c r="F2" s="59"/>
      <c r="G2" s="59"/>
    </row>
    <row r="3" spans="1:7" x14ac:dyDescent="0.25">
      <c r="A3" s="56"/>
    </row>
    <row r="4" spans="1:7" x14ac:dyDescent="0.25">
      <c r="A4" s="56"/>
    </row>
    <row r="5" spans="1:7" x14ac:dyDescent="0.25">
      <c r="A5" s="258" t="s">
        <v>0</v>
      </c>
      <c r="B5" s="258"/>
      <c r="C5" s="258"/>
      <c r="D5" s="258"/>
      <c r="E5" s="258"/>
    </row>
    <row r="6" spans="1:7" ht="54" customHeight="1" x14ac:dyDescent="0.25">
      <c r="A6" s="259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259"/>
      <c r="C6" s="259"/>
      <c r="D6" s="259"/>
      <c r="E6" s="259"/>
    </row>
    <row r="7" spans="1:7" x14ac:dyDescent="0.25">
      <c r="A7" s="258"/>
      <c r="B7" s="258"/>
      <c r="C7" s="258"/>
      <c r="D7" s="258"/>
      <c r="E7" s="258"/>
    </row>
    <row r="8" spans="1:7" x14ac:dyDescent="0.25">
      <c r="A8" s="56"/>
    </row>
    <row r="9" spans="1:7" ht="47.25" x14ac:dyDescent="0.25">
      <c r="A9" s="57" t="s">
        <v>11</v>
      </c>
      <c r="B9" s="40" t="s">
        <v>6</v>
      </c>
      <c r="C9" s="40" t="s">
        <v>7</v>
      </c>
      <c r="D9" s="40" t="s">
        <v>8</v>
      </c>
      <c r="E9" s="40" t="s">
        <v>9</v>
      </c>
    </row>
    <row r="10" spans="1:7" x14ac:dyDescent="0.25">
      <c r="A10" s="57">
        <v>1</v>
      </c>
      <c r="B10" s="40">
        <v>2</v>
      </c>
      <c r="C10" s="40">
        <v>3</v>
      </c>
      <c r="D10" s="40">
        <v>4</v>
      </c>
      <c r="E10" s="40">
        <v>5</v>
      </c>
    </row>
    <row r="11" spans="1:7" ht="42" customHeight="1" x14ac:dyDescent="0.25">
      <c r="A11" s="64">
        <v>1</v>
      </c>
      <c r="B11" s="312" t="s">
        <v>151</v>
      </c>
      <c r="C11" s="312"/>
      <c r="D11" s="312"/>
      <c r="E11" s="312"/>
    </row>
    <row r="12" spans="1:7" ht="33" customHeight="1" x14ac:dyDescent="0.25">
      <c r="A12" s="274" t="s">
        <v>3</v>
      </c>
      <c r="B12" s="314" t="s">
        <v>147</v>
      </c>
      <c r="C12" s="315"/>
      <c r="D12" s="315"/>
      <c r="E12" s="316"/>
    </row>
    <row r="13" spans="1:7" ht="26.25" customHeight="1" x14ac:dyDescent="0.25">
      <c r="A13" s="275"/>
      <c r="B13" s="285" t="s">
        <v>146</v>
      </c>
      <c r="C13" s="313"/>
      <c r="D13" s="313"/>
      <c r="E13" s="286"/>
    </row>
    <row r="14" spans="1:7" ht="63" x14ac:dyDescent="0.25">
      <c r="A14" s="57" t="s">
        <v>75</v>
      </c>
      <c r="B14" s="41" t="s">
        <v>122</v>
      </c>
      <c r="C14" s="41" t="s">
        <v>202</v>
      </c>
      <c r="D14" s="57" t="s">
        <v>71</v>
      </c>
      <c r="E14" s="96" t="s">
        <v>177</v>
      </c>
    </row>
    <row r="15" spans="1:7" ht="39" customHeight="1" x14ac:dyDescent="0.25">
      <c r="A15" s="64">
        <v>2</v>
      </c>
      <c r="B15" s="306" t="s">
        <v>152</v>
      </c>
      <c r="C15" s="307"/>
      <c r="D15" s="307"/>
      <c r="E15" s="308"/>
    </row>
    <row r="16" spans="1:7" ht="36.75" customHeight="1" x14ac:dyDescent="0.25">
      <c r="A16" s="274" t="s">
        <v>49</v>
      </c>
      <c r="B16" s="309" t="s">
        <v>153</v>
      </c>
      <c r="C16" s="310"/>
      <c r="D16" s="310"/>
      <c r="E16" s="311"/>
    </row>
    <row r="17" spans="1:5" ht="31.5" customHeight="1" x14ac:dyDescent="0.25">
      <c r="A17" s="275"/>
      <c r="B17" s="309" t="s">
        <v>154</v>
      </c>
      <c r="C17" s="310"/>
      <c r="D17" s="310"/>
      <c r="E17" s="311"/>
    </row>
    <row r="18" spans="1:5" ht="78.75" x14ac:dyDescent="0.25">
      <c r="A18" s="57" t="s">
        <v>72</v>
      </c>
      <c r="B18" s="41" t="s">
        <v>122</v>
      </c>
      <c r="C18" s="79" t="s">
        <v>198</v>
      </c>
      <c r="D18" s="78" t="s">
        <v>71</v>
      </c>
      <c r="E18" s="96" t="s">
        <v>267</v>
      </c>
    </row>
    <row r="19" spans="1:5" ht="63" x14ac:dyDescent="0.25">
      <c r="A19" s="180" t="s">
        <v>197</v>
      </c>
      <c r="B19" s="181" t="s">
        <v>122</v>
      </c>
      <c r="C19" s="181" t="s">
        <v>199</v>
      </c>
      <c r="D19" s="180" t="s">
        <v>71</v>
      </c>
      <c r="E19" s="180" t="s">
        <v>268</v>
      </c>
    </row>
    <row r="20" spans="1:5" ht="47.25" x14ac:dyDescent="0.25">
      <c r="A20" s="180" t="s">
        <v>243</v>
      </c>
      <c r="B20" s="193" t="s">
        <v>244</v>
      </c>
      <c r="C20" s="181" t="s">
        <v>234</v>
      </c>
      <c r="D20" s="180" t="s">
        <v>71</v>
      </c>
      <c r="E20" s="205" t="s">
        <v>269</v>
      </c>
    </row>
    <row r="21" spans="1:5" x14ac:dyDescent="0.25">
      <c r="A21" s="64">
        <v>3</v>
      </c>
      <c r="B21" s="306" t="s">
        <v>155</v>
      </c>
      <c r="C21" s="307"/>
      <c r="D21" s="307"/>
      <c r="E21" s="308"/>
    </row>
    <row r="22" spans="1:5" ht="25.5" customHeight="1" x14ac:dyDescent="0.25">
      <c r="A22" s="274" t="s">
        <v>67</v>
      </c>
      <c r="B22" s="309" t="s">
        <v>156</v>
      </c>
      <c r="C22" s="310"/>
      <c r="D22" s="310"/>
      <c r="E22" s="311"/>
    </row>
    <row r="23" spans="1:5" ht="38.25" customHeight="1" x14ac:dyDescent="0.25">
      <c r="A23" s="275"/>
      <c r="B23" s="309" t="s">
        <v>157</v>
      </c>
      <c r="C23" s="310"/>
      <c r="D23" s="310"/>
      <c r="E23" s="311"/>
    </row>
    <row r="24" spans="1:5" ht="94.5" x14ac:dyDescent="0.25">
      <c r="A24" s="57" t="s">
        <v>148</v>
      </c>
      <c r="B24" s="41" t="s">
        <v>122</v>
      </c>
      <c r="C24" s="41" t="s">
        <v>200</v>
      </c>
      <c r="D24" s="57" t="s">
        <v>71</v>
      </c>
      <c r="E24" s="96" t="s">
        <v>270</v>
      </c>
    </row>
    <row r="25" spans="1:5" ht="38.25" customHeight="1" x14ac:dyDescent="0.25">
      <c r="A25" s="64">
        <v>4</v>
      </c>
      <c r="B25" s="306" t="s">
        <v>158</v>
      </c>
      <c r="C25" s="307"/>
      <c r="D25" s="307"/>
      <c r="E25" s="308"/>
    </row>
    <row r="26" spans="1:5" ht="31.5" customHeight="1" x14ac:dyDescent="0.25">
      <c r="A26" s="274" t="s">
        <v>60</v>
      </c>
      <c r="B26" s="309" t="s">
        <v>159</v>
      </c>
      <c r="C26" s="310"/>
      <c r="D26" s="310"/>
      <c r="E26" s="311"/>
    </row>
    <row r="27" spans="1:5" ht="31.5" customHeight="1" x14ac:dyDescent="0.25">
      <c r="A27" s="275"/>
      <c r="B27" s="309" t="s">
        <v>160</v>
      </c>
      <c r="C27" s="310"/>
      <c r="D27" s="310"/>
      <c r="E27" s="311"/>
    </row>
    <row r="28" spans="1:5" ht="94.5" x14ac:dyDescent="0.25">
      <c r="A28" s="57" t="s">
        <v>62</v>
      </c>
      <c r="B28" s="41" t="s">
        <v>122</v>
      </c>
      <c r="C28" s="41" t="s">
        <v>260</v>
      </c>
      <c r="D28" s="57" t="s">
        <v>71</v>
      </c>
      <c r="E28" s="96" t="s">
        <v>261</v>
      </c>
    </row>
    <row r="29" spans="1:5" ht="78.75" x14ac:dyDescent="0.25">
      <c r="A29" s="176" t="s">
        <v>61</v>
      </c>
      <c r="B29" s="161" t="s">
        <v>122</v>
      </c>
      <c r="C29" s="175" t="s">
        <v>201</v>
      </c>
      <c r="D29" s="176" t="s">
        <v>71</v>
      </c>
      <c r="E29" s="176" t="s">
        <v>262</v>
      </c>
    </row>
    <row r="30" spans="1:5" ht="78.75" x14ac:dyDescent="0.25">
      <c r="A30" s="160" t="s">
        <v>226</v>
      </c>
      <c r="B30" s="161" t="s">
        <v>122</v>
      </c>
      <c r="C30" s="134" t="s">
        <v>228</v>
      </c>
      <c r="D30" s="122" t="s">
        <v>71</v>
      </c>
      <c r="E30" s="122" t="s">
        <v>263</v>
      </c>
    </row>
    <row r="31" spans="1:5" ht="15.75" customHeight="1" x14ac:dyDescent="0.25">
      <c r="A31" s="64">
        <v>5</v>
      </c>
      <c r="B31" s="306" t="s">
        <v>212</v>
      </c>
      <c r="C31" s="307"/>
      <c r="D31" s="307"/>
      <c r="E31" s="308"/>
    </row>
    <row r="32" spans="1:5" ht="37.5" customHeight="1" x14ac:dyDescent="0.25">
      <c r="A32" s="274" t="s">
        <v>149</v>
      </c>
      <c r="B32" s="309" t="s">
        <v>213</v>
      </c>
      <c r="C32" s="310"/>
      <c r="D32" s="310"/>
      <c r="E32" s="311"/>
    </row>
    <row r="33" spans="1:5" ht="44.25" customHeight="1" x14ac:dyDescent="0.25">
      <c r="A33" s="275"/>
      <c r="B33" s="309" t="s">
        <v>214</v>
      </c>
      <c r="C33" s="310"/>
      <c r="D33" s="310"/>
      <c r="E33" s="311"/>
    </row>
    <row r="34" spans="1:5" ht="71.25" customHeight="1" x14ac:dyDescent="0.25">
      <c r="A34" s="172" t="s">
        <v>150</v>
      </c>
      <c r="B34" s="171" t="s">
        <v>122</v>
      </c>
      <c r="C34" s="171" t="s">
        <v>215</v>
      </c>
      <c r="D34" s="172" t="s">
        <v>71</v>
      </c>
      <c r="E34" s="172" t="s">
        <v>264</v>
      </c>
    </row>
    <row r="35" spans="1:5" ht="35.25" customHeight="1" x14ac:dyDescent="0.25">
      <c r="A35" s="64">
        <v>6</v>
      </c>
      <c r="B35" s="306" t="s">
        <v>207</v>
      </c>
      <c r="C35" s="307"/>
      <c r="D35" s="307"/>
      <c r="E35" s="308"/>
    </row>
    <row r="36" spans="1:5" ht="35.25" customHeight="1" x14ac:dyDescent="0.25">
      <c r="A36" s="274" t="s">
        <v>210</v>
      </c>
      <c r="B36" s="309" t="s">
        <v>208</v>
      </c>
      <c r="C36" s="310"/>
      <c r="D36" s="310"/>
      <c r="E36" s="311"/>
    </row>
    <row r="37" spans="1:5" ht="37.5" customHeight="1" x14ac:dyDescent="0.25">
      <c r="A37" s="275"/>
      <c r="B37" s="309" t="s">
        <v>205</v>
      </c>
      <c r="C37" s="310"/>
      <c r="D37" s="310"/>
      <c r="E37" s="311"/>
    </row>
    <row r="38" spans="1:5" ht="57" customHeight="1" x14ac:dyDescent="0.25">
      <c r="A38" s="57" t="s">
        <v>211</v>
      </c>
      <c r="B38" s="58" t="s">
        <v>122</v>
      </c>
      <c r="C38" s="58" t="s">
        <v>206</v>
      </c>
      <c r="D38" s="57" t="s">
        <v>71</v>
      </c>
      <c r="E38" s="57" t="s">
        <v>265</v>
      </c>
    </row>
    <row r="39" spans="1:5" ht="37.5" customHeight="1" x14ac:dyDescent="0.25">
      <c r="A39" s="179">
        <v>6</v>
      </c>
      <c r="B39" s="303" t="s">
        <v>227</v>
      </c>
      <c r="C39" s="304"/>
      <c r="D39" s="304"/>
      <c r="E39" s="305"/>
    </row>
    <row r="40" spans="1:5" ht="63" x14ac:dyDescent="0.25">
      <c r="A40" s="175" t="s">
        <v>210</v>
      </c>
      <c r="B40" s="134" t="s">
        <v>122</v>
      </c>
      <c r="C40" s="134" t="s">
        <v>229</v>
      </c>
      <c r="D40" s="122" t="s">
        <v>71</v>
      </c>
      <c r="E40" s="122" t="s">
        <v>266</v>
      </c>
    </row>
  </sheetData>
  <mergeCells count="30">
    <mergeCell ref="A26:A27"/>
    <mergeCell ref="B27:E27"/>
    <mergeCell ref="B23:E23"/>
    <mergeCell ref="B35:E35"/>
    <mergeCell ref="B13:E13"/>
    <mergeCell ref="B26:E26"/>
    <mergeCell ref="B22:E22"/>
    <mergeCell ref="B16:E16"/>
    <mergeCell ref="B15:E15"/>
    <mergeCell ref="B21:E21"/>
    <mergeCell ref="B25:E25"/>
    <mergeCell ref="B17:E17"/>
    <mergeCell ref="A12:A13"/>
    <mergeCell ref="A16:A17"/>
    <mergeCell ref="A22:A23"/>
    <mergeCell ref="B12:E12"/>
    <mergeCell ref="D1:E1"/>
    <mergeCell ref="B11:E11"/>
    <mergeCell ref="A5:E5"/>
    <mergeCell ref="A6:E6"/>
    <mergeCell ref="A7:E7"/>
    <mergeCell ref="D2:E2"/>
    <mergeCell ref="B39:E39"/>
    <mergeCell ref="B31:E31"/>
    <mergeCell ref="A32:A33"/>
    <mergeCell ref="B32:E32"/>
    <mergeCell ref="B33:E33"/>
    <mergeCell ref="B37:E37"/>
    <mergeCell ref="A36:A37"/>
    <mergeCell ref="B36:E36"/>
  </mergeCells>
  <pageMargins left="0.78740157480314965" right="0.78740157480314965" top="1.1811023622047245" bottom="0.59055118110236227" header="0.31496062992125984" footer="0.31496062992125984"/>
  <pageSetup paperSize="9" scale="85" firstPageNumber="62" orientation="landscape" useFirstPageNumber="1" r:id="rId1"/>
  <headerFooter>
    <oddHeader>&amp;C&amp;P</oddHeader>
  </headerFooter>
  <rowBreaks count="1" manualBreakCount="1">
    <brk id="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L51"/>
  <sheetViews>
    <sheetView view="pageBreakPreview" topLeftCell="A35" zoomScale="85" zoomScaleNormal="85" zoomScaleSheetLayoutView="85" workbookViewId="0">
      <selection activeCell="A4" sqref="A4:L51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82" t="s">
        <v>188</v>
      </c>
      <c r="K1" s="282"/>
      <c r="L1" s="282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24" customHeight="1" collapsed="1" x14ac:dyDescent="0.3">
      <c r="D4" s="7"/>
      <c r="J4" s="329" t="s">
        <v>253</v>
      </c>
      <c r="K4" s="330"/>
      <c r="L4" s="330"/>
    </row>
    <row r="5" spans="1:12" ht="108.75" customHeight="1" x14ac:dyDescent="0.3">
      <c r="D5" s="7"/>
      <c r="J5" s="329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329"/>
      <c r="L5" s="329"/>
    </row>
    <row r="6" spans="1:12" ht="18.75" x14ac:dyDescent="0.25">
      <c r="D6" s="7"/>
      <c r="J6" s="51"/>
      <c r="K6" s="51"/>
    </row>
    <row r="7" spans="1:12" ht="18.75" x14ac:dyDescent="0.25">
      <c r="A7" s="2"/>
    </row>
    <row r="8" spans="1:12" ht="18.75" x14ac:dyDescent="0.25">
      <c r="A8" s="273" t="s">
        <v>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2" ht="60" customHeight="1" x14ac:dyDescent="0.25">
      <c r="A9" s="284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</row>
    <row r="10" spans="1:12" ht="18.75" x14ac:dyDescent="0.25">
      <c r="A10" s="273" t="s">
        <v>116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1" spans="1:12" ht="18.75" x14ac:dyDescent="0.25">
      <c r="L11" s="5" t="s">
        <v>12</v>
      </c>
    </row>
    <row r="12" spans="1:12" ht="60" customHeight="1" x14ac:dyDescent="0.25">
      <c r="A12" s="260" t="s">
        <v>11</v>
      </c>
      <c r="B12" s="260" t="s">
        <v>26</v>
      </c>
      <c r="C12" s="260" t="s">
        <v>27</v>
      </c>
      <c r="D12" s="260" t="s">
        <v>15</v>
      </c>
      <c r="E12" s="260" t="s">
        <v>16</v>
      </c>
      <c r="F12" s="260"/>
      <c r="G12" s="260"/>
      <c r="H12" s="260"/>
      <c r="I12" s="57">
        <f>'пр 1 к ПП 1'!E10</f>
        <v>2024</v>
      </c>
      <c r="J12" s="94">
        <f>'пр 1 к ПП 1'!F10</f>
        <v>2025</v>
      </c>
      <c r="K12" s="94">
        <f>'пр 1 к ПП 1'!G10</f>
        <v>2026</v>
      </c>
      <c r="L12" s="260" t="s">
        <v>17</v>
      </c>
    </row>
    <row r="13" spans="1:12" ht="49.5" customHeight="1" x14ac:dyDescent="0.25">
      <c r="A13" s="260"/>
      <c r="B13" s="260"/>
      <c r="C13" s="260"/>
      <c r="D13" s="260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260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251"/>
      <c r="B15" s="251" t="s">
        <v>31</v>
      </c>
      <c r="C15" s="251" t="s">
        <v>128</v>
      </c>
      <c r="D15" s="33" t="s">
        <v>112</v>
      </c>
      <c r="E15" s="34" t="s">
        <v>23</v>
      </c>
      <c r="F15" s="34" t="s">
        <v>23</v>
      </c>
      <c r="G15" s="34" t="s">
        <v>23</v>
      </c>
      <c r="H15" s="34" t="s">
        <v>23</v>
      </c>
      <c r="I15" s="80">
        <f>I17+I18</f>
        <v>9811.9600000000009</v>
      </c>
      <c r="J15" s="80">
        <f>J17+J18</f>
        <v>9811.9600000000009</v>
      </c>
      <c r="K15" s="80">
        <f>K17+K18</f>
        <v>9811.9600000000009</v>
      </c>
      <c r="L15" s="80">
        <f>L17+L18</f>
        <v>29435.880000000005</v>
      </c>
    </row>
    <row r="16" spans="1:12" s="65" customFormat="1" x14ac:dyDescent="0.25">
      <c r="A16" s="251"/>
      <c r="B16" s="251"/>
      <c r="C16" s="251"/>
      <c r="D16" s="66" t="s">
        <v>24</v>
      </c>
      <c r="E16" s="83" t="s">
        <v>23</v>
      </c>
      <c r="F16" s="83" t="s">
        <v>23</v>
      </c>
      <c r="G16" s="83" t="s">
        <v>23</v>
      </c>
      <c r="H16" s="83" t="s">
        <v>23</v>
      </c>
      <c r="I16" s="84" t="s">
        <v>23</v>
      </c>
      <c r="J16" s="84" t="s">
        <v>23</v>
      </c>
      <c r="K16" s="84" t="s">
        <v>23</v>
      </c>
      <c r="L16" s="84" t="s">
        <v>23</v>
      </c>
    </row>
    <row r="17" spans="1:12" s="65" customFormat="1" ht="31.5" x14ac:dyDescent="0.25">
      <c r="A17" s="251"/>
      <c r="B17" s="251"/>
      <c r="C17" s="251"/>
      <c r="D17" s="66" t="s">
        <v>71</v>
      </c>
      <c r="E17" s="83">
        <v>241</v>
      </c>
      <c r="F17" s="83" t="s">
        <v>23</v>
      </c>
      <c r="G17" s="83" t="s">
        <v>23</v>
      </c>
      <c r="H17" s="83" t="s">
        <v>23</v>
      </c>
      <c r="I17" s="84">
        <f t="shared" ref="I17:J17" si="0">I21+I22+I23+I28+I29+I30+I33+I34+I37+I38+I48+I42+I45</f>
        <v>9786.9600000000009</v>
      </c>
      <c r="J17" s="84">
        <f t="shared" si="0"/>
        <v>9786.9600000000009</v>
      </c>
      <c r="K17" s="84">
        <f>K21+K22+K23+K28+K29+K30+K33+K34+K37+K38+K48+K42+K45</f>
        <v>9786.9600000000009</v>
      </c>
      <c r="L17" s="84">
        <f>L21+L22+L23+L28+L29+L30+L33+L34+L37+L38+L48+L42+L45</f>
        <v>29360.880000000005</v>
      </c>
    </row>
    <row r="18" spans="1:12" s="65" customFormat="1" ht="63" x14ac:dyDescent="0.25">
      <c r="A18" s="251"/>
      <c r="B18" s="251"/>
      <c r="C18" s="251"/>
      <c r="D18" s="66" t="s">
        <v>82</v>
      </c>
      <c r="E18" s="83">
        <v>244</v>
      </c>
      <c r="F18" s="83" t="s">
        <v>23</v>
      </c>
      <c r="G18" s="83" t="s">
        <v>23</v>
      </c>
      <c r="H18" s="83" t="s">
        <v>23</v>
      </c>
      <c r="I18" s="84">
        <f>I25</f>
        <v>25</v>
      </c>
      <c r="J18" s="84">
        <f t="shared" ref="J18" si="1">J25</f>
        <v>25</v>
      </c>
      <c r="K18" s="84">
        <f>K25</f>
        <v>25</v>
      </c>
      <c r="L18" s="84">
        <f t="shared" ref="L18:L34" si="2">I18+J18+K18</f>
        <v>75</v>
      </c>
    </row>
    <row r="19" spans="1:12" ht="94.5" customHeight="1" x14ac:dyDescent="0.25">
      <c r="A19" s="251"/>
      <c r="B19" s="317" t="s">
        <v>10</v>
      </c>
      <c r="C19" s="317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1">
        <f>SUM(I21:I25)</f>
        <v>1064.9000000000001</v>
      </c>
      <c r="J19" s="81">
        <f>SUM(J21:J25)</f>
        <v>1064.9000000000001</v>
      </c>
      <c r="K19" s="81">
        <f>SUM(K21:K25)</f>
        <v>1064.9000000000001</v>
      </c>
      <c r="L19" s="81">
        <f t="shared" si="2"/>
        <v>3194.7000000000003</v>
      </c>
    </row>
    <row r="20" spans="1:12" x14ac:dyDescent="0.25">
      <c r="A20" s="251"/>
      <c r="B20" s="318"/>
      <c r="C20" s="318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2.25" customHeight="1" x14ac:dyDescent="0.25">
      <c r="A21" s="251"/>
      <c r="B21" s="318"/>
      <c r="C21" s="318"/>
      <c r="D21" s="16" t="s">
        <v>71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235" t="str">
        <f>'пр 2 к ПП 1'!G14</f>
        <v>811</v>
      </c>
      <c r="I21" s="123">
        <f>'пр 2 к ПП 1'!H14</f>
        <v>100</v>
      </c>
      <c r="J21" s="123">
        <f>'пр 2 к ПП 1'!I14</f>
        <v>100</v>
      </c>
      <c r="K21" s="123">
        <f>'пр 2 к ПП 1'!J14</f>
        <v>100</v>
      </c>
      <c r="L21" s="30">
        <f t="shared" si="2"/>
        <v>300</v>
      </c>
    </row>
    <row r="22" spans="1:12" ht="30.75" customHeight="1" x14ac:dyDescent="0.25">
      <c r="A22" s="251"/>
      <c r="B22" s="318"/>
      <c r="C22" s="318"/>
      <c r="D22" s="236" t="s">
        <v>71</v>
      </c>
      <c r="E22" s="235">
        <f>'пр 2 к ПП 1'!D17</f>
        <v>241</v>
      </c>
      <c r="F22" s="235" t="str">
        <f>'пр 2 к ПП 1'!E17</f>
        <v>0412</v>
      </c>
      <c r="G22" s="235" t="s">
        <v>276</v>
      </c>
      <c r="H22" s="235" t="str">
        <f>'пр 2 к ПП 1'!G17</f>
        <v>811</v>
      </c>
      <c r="I22" s="123">
        <v>313.3</v>
      </c>
      <c r="J22" s="123">
        <v>313.3</v>
      </c>
      <c r="K22" s="123">
        <v>313.3</v>
      </c>
      <c r="L22" s="30">
        <f>SUM(I22:K22)</f>
        <v>939.90000000000009</v>
      </c>
    </row>
    <row r="23" spans="1:12" ht="31.5" x14ac:dyDescent="0.25">
      <c r="A23" s="251"/>
      <c r="B23" s="318"/>
      <c r="C23" s="318"/>
      <c r="D23" s="236" t="s">
        <v>71</v>
      </c>
      <c r="E23" s="235">
        <v>241</v>
      </c>
      <c r="F23" s="27" t="s">
        <v>77</v>
      </c>
      <c r="G23" s="27" t="str">
        <f>'пр 2 к ПП 1'!F17</f>
        <v>0810076070</v>
      </c>
      <c r="H23" s="235">
        <v>811</v>
      </c>
      <c r="I23" s="123">
        <f>'пр 2 к ПП 1'!H17</f>
        <v>626.6</v>
      </c>
      <c r="J23" s="123">
        <f>'пр 2 к ПП 1'!I17</f>
        <v>626.6</v>
      </c>
      <c r="K23" s="123">
        <f>'пр 2 к ПП 1'!J17</f>
        <v>626.6</v>
      </c>
      <c r="L23" s="30">
        <f>SUM(I23:K23)</f>
        <v>1879.8000000000002</v>
      </c>
    </row>
    <row r="24" spans="1:12" ht="31.5" x14ac:dyDescent="0.25">
      <c r="A24" s="251"/>
      <c r="B24" s="318"/>
      <c r="C24" s="318"/>
      <c r="D24" s="236" t="s">
        <v>71</v>
      </c>
      <c r="E24" s="235">
        <v>241</v>
      </c>
      <c r="F24" s="27" t="s">
        <v>77</v>
      </c>
      <c r="G24" s="27" t="s">
        <v>287</v>
      </c>
      <c r="H24" s="235">
        <v>811</v>
      </c>
      <c r="I24" s="123">
        <v>0</v>
      </c>
      <c r="J24" s="123">
        <v>0</v>
      </c>
      <c r="K24" s="123">
        <v>0</v>
      </c>
      <c r="L24" s="30">
        <f>SUM(I24:K24)</f>
        <v>0</v>
      </c>
    </row>
    <row r="25" spans="1:12" ht="63" x14ac:dyDescent="0.25">
      <c r="A25" s="251"/>
      <c r="B25" s="319"/>
      <c r="C25" s="319"/>
      <c r="D25" s="16" t="s">
        <v>82</v>
      </c>
      <c r="E25" s="17">
        <f>'пр 2 к ПП 1'!D20</f>
        <v>244</v>
      </c>
      <c r="F25" s="17" t="str">
        <f>'пр 2 к ПП 1'!E20</f>
        <v>0412</v>
      </c>
      <c r="G25" s="17" t="str">
        <f>'пр 2 к ПП 1'!F20</f>
        <v>0810081380</v>
      </c>
      <c r="H25" s="17">
        <f>'пр 2 к ПП 1'!G20</f>
        <v>811</v>
      </c>
      <c r="I25" s="123">
        <f>'пр 2 к ПП 1'!H20</f>
        <v>25</v>
      </c>
      <c r="J25" s="123">
        <f>'пр 2 к ПП 1'!I20</f>
        <v>25</v>
      </c>
      <c r="K25" s="123">
        <f>'пр 2 к ПП 1'!J20</f>
        <v>25</v>
      </c>
      <c r="L25" s="30">
        <f t="shared" si="2"/>
        <v>75</v>
      </c>
    </row>
    <row r="26" spans="1:12" ht="31.5" x14ac:dyDescent="0.25">
      <c r="A26" s="251"/>
      <c r="B26" s="323" t="s">
        <v>113</v>
      </c>
      <c r="C26" s="251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6" s="31" t="s">
        <v>25</v>
      </c>
      <c r="E26" s="32" t="s">
        <v>23</v>
      </c>
      <c r="F26" s="32" t="s">
        <v>23</v>
      </c>
      <c r="G26" s="32" t="s">
        <v>23</v>
      </c>
      <c r="H26" s="32" t="s">
        <v>23</v>
      </c>
      <c r="I26" s="81">
        <f>I28+I29+I30</f>
        <v>600</v>
      </c>
      <c r="J26" s="81">
        <f t="shared" ref="J26:L26" si="3">J28+J29+J30</f>
        <v>600</v>
      </c>
      <c r="K26" s="81">
        <f t="shared" si="3"/>
        <v>600</v>
      </c>
      <c r="L26" s="81">
        <f t="shared" si="3"/>
        <v>1800</v>
      </c>
    </row>
    <row r="27" spans="1:12" x14ac:dyDescent="0.25">
      <c r="A27" s="251"/>
      <c r="B27" s="323"/>
      <c r="C27" s="251"/>
      <c r="D27" s="48" t="s">
        <v>24</v>
      </c>
      <c r="E27" s="48" t="s">
        <v>23</v>
      </c>
      <c r="F27" s="48" t="s">
        <v>23</v>
      </c>
      <c r="G27" s="48" t="s">
        <v>23</v>
      </c>
      <c r="H27" s="48" t="s">
        <v>23</v>
      </c>
      <c r="I27" s="30" t="s">
        <v>23</v>
      </c>
      <c r="J27" s="30" t="s">
        <v>23</v>
      </c>
      <c r="K27" s="30" t="s">
        <v>23</v>
      </c>
      <c r="L27" s="30" t="s">
        <v>23</v>
      </c>
    </row>
    <row r="28" spans="1:12" ht="31.5" customHeight="1" x14ac:dyDescent="0.25">
      <c r="A28" s="251"/>
      <c r="B28" s="323"/>
      <c r="C28" s="251"/>
      <c r="D28" s="292" t="s">
        <v>71</v>
      </c>
      <c r="E28" s="27">
        <v>241</v>
      </c>
      <c r="F28" s="27" t="s">
        <v>92</v>
      </c>
      <c r="G28" s="27" t="s">
        <v>93</v>
      </c>
      <c r="H28" s="47">
        <v>811</v>
      </c>
      <c r="I28" s="123">
        <f>'пр.2 к ПП 2'!H16</f>
        <v>500</v>
      </c>
      <c r="J28" s="123">
        <f>'пр.2 к ПП 2'!I16</f>
        <v>500</v>
      </c>
      <c r="K28" s="123">
        <f>'пр.2 к ПП 2'!J16</f>
        <v>500</v>
      </c>
      <c r="L28" s="30">
        <f t="shared" si="2"/>
        <v>1500</v>
      </c>
    </row>
    <row r="29" spans="1:12" ht="31.5" customHeight="1" x14ac:dyDescent="0.25">
      <c r="A29" s="251"/>
      <c r="B29" s="323"/>
      <c r="C29" s="251"/>
      <c r="D29" s="324"/>
      <c r="E29" s="150" t="s">
        <v>186</v>
      </c>
      <c r="F29" s="150" t="s">
        <v>92</v>
      </c>
      <c r="G29" s="150" t="s">
        <v>190</v>
      </c>
      <c r="H29" s="83">
        <v>811</v>
      </c>
      <c r="I29" s="123">
        <f>'пр.2 к ПП 2'!H17</f>
        <v>0</v>
      </c>
      <c r="J29" s="123">
        <f>'пр.2 к ПП 2'!I17</f>
        <v>0</v>
      </c>
      <c r="K29" s="123">
        <f>'пр.2 к ПП 2'!J17</f>
        <v>0</v>
      </c>
      <c r="L29" s="84">
        <f>'пр.2 к ПП 2'!K17</f>
        <v>0</v>
      </c>
    </row>
    <row r="30" spans="1:12" x14ac:dyDescent="0.25">
      <c r="A30" s="251"/>
      <c r="B30" s="323"/>
      <c r="C30" s="251"/>
      <c r="D30" s="293"/>
      <c r="E30" s="27">
        <v>241</v>
      </c>
      <c r="F30" s="47" t="s">
        <v>92</v>
      </c>
      <c r="G30" s="47" t="s">
        <v>94</v>
      </c>
      <c r="H30" s="47">
        <v>811</v>
      </c>
      <c r="I30" s="123">
        <f>'пр.2 к ПП 2'!H19</f>
        <v>100</v>
      </c>
      <c r="J30" s="123">
        <f>'пр.2 к ПП 2'!I19</f>
        <v>100</v>
      </c>
      <c r="K30" s="123">
        <f>'пр.2 к ПП 2'!J19</f>
        <v>100</v>
      </c>
      <c r="L30" s="30">
        <f t="shared" si="2"/>
        <v>300</v>
      </c>
    </row>
    <row r="31" spans="1:12" ht="31.5" customHeight="1" x14ac:dyDescent="0.25">
      <c r="A31" s="274"/>
      <c r="B31" s="292" t="s">
        <v>114</v>
      </c>
      <c r="C31" s="292" t="s">
        <v>161</v>
      </c>
      <c r="D31" s="31" t="s">
        <v>25</v>
      </c>
      <c r="E31" s="32" t="s">
        <v>23</v>
      </c>
      <c r="F31" s="32" t="s">
        <v>23</v>
      </c>
      <c r="G31" s="32" t="s">
        <v>23</v>
      </c>
      <c r="H31" s="32" t="s">
        <v>23</v>
      </c>
      <c r="I31" s="81">
        <f>I33+I34</f>
        <v>100</v>
      </c>
      <c r="J31" s="81">
        <f t="shared" ref="J31:K31" si="4">J33+J34</f>
        <v>100</v>
      </c>
      <c r="K31" s="81">
        <f t="shared" si="4"/>
        <v>100</v>
      </c>
      <c r="L31" s="81">
        <f t="shared" si="2"/>
        <v>300</v>
      </c>
    </row>
    <row r="32" spans="1:12" x14ac:dyDescent="0.25">
      <c r="A32" s="276"/>
      <c r="B32" s="324"/>
      <c r="C32" s="324"/>
      <c r="D32" s="48" t="s">
        <v>24</v>
      </c>
      <c r="E32" s="47" t="s">
        <v>23</v>
      </c>
      <c r="F32" s="47" t="s">
        <v>23</v>
      </c>
      <c r="G32" s="47" t="s">
        <v>23</v>
      </c>
      <c r="H32" s="47" t="s">
        <v>23</v>
      </c>
      <c r="I32" s="30" t="s">
        <v>23</v>
      </c>
      <c r="J32" s="30" t="s">
        <v>23</v>
      </c>
      <c r="K32" s="30" t="s">
        <v>23</v>
      </c>
      <c r="L32" s="30" t="s">
        <v>23</v>
      </c>
    </row>
    <row r="33" spans="1:12" ht="24" customHeight="1" x14ac:dyDescent="0.25">
      <c r="A33" s="276"/>
      <c r="B33" s="324"/>
      <c r="C33" s="324"/>
      <c r="D33" s="292" t="s">
        <v>71</v>
      </c>
      <c r="E33" s="274">
        <v>241</v>
      </c>
      <c r="F33" s="287" t="s">
        <v>77</v>
      </c>
      <c r="G33" s="287" t="s">
        <v>117</v>
      </c>
      <c r="H33" s="27" t="s">
        <v>163</v>
      </c>
      <c r="I33" s="123">
        <f>'пр.2 к ПП 3'!H15</f>
        <v>100</v>
      </c>
      <c r="J33" s="123">
        <f>'пр.2 к ПП 3'!I15</f>
        <v>100</v>
      </c>
      <c r="K33" s="123">
        <f>'пр.2 к ПП 3'!J15</f>
        <v>100</v>
      </c>
      <c r="L33" s="30">
        <f t="shared" si="2"/>
        <v>300</v>
      </c>
    </row>
    <row r="34" spans="1:12" ht="22.5" customHeight="1" x14ac:dyDescent="0.25">
      <c r="A34" s="275"/>
      <c r="B34" s="293"/>
      <c r="C34" s="293"/>
      <c r="D34" s="293"/>
      <c r="E34" s="275"/>
      <c r="F34" s="288"/>
      <c r="G34" s="288"/>
      <c r="H34" s="27" t="s">
        <v>118</v>
      </c>
      <c r="I34" s="123">
        <f>'пр.2 к ПП 3'!H16</f>
        <v>0</v>
      </c>
      <c r="J34" s="123">
        <f>'пр.2 к ПП 3'!I16</f>
        <v>0</v>
      </c>
      <c r="K34" s="123">
        <f>'пр.2 к ПП 3'!J16</f>
        <v>0</v>
      </c>
      <c r="L34" s="30">
        <f t="shared" si="2"/>
        <v>0</v>
      </c>
    </row>
    <row r="35" spans="1:12" ht="31.5" customHeight="1" x14ac:dyDescent="0.25">
      <c r="A35" s="274"/>
      <c r="B35" s="320" t="s">
        <v>115</v>
      </c>
      <c r="C35" s="274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5" s="31" t="s">
        <v>25</v>
      </c>
      <c r="E35" s="32" t="s">
        <v>23</v>
      </c>
      <c r="F35" s="32" t="s">
        <v>23</v>
      </c>
      <c r="G35" s="32" t="s">
        <v>23</v>
      </c>
      <c r="H35" s="32" t="s">
        <v>23</v>
      </c>
      <c r="I35" s="81">
        <f>I37+I38+I39</f>
        <v>6959.0510000000004</v>
      </c>
      <c r="J35" s="81">
        <f>J37+J38</f>
        <v>6959.0510000000004</v>
      </c>
      <c r="K35" s="81">
        <f>K37+K38</f>
        <v>6959.0510000000004</v>
      </c>
      <c r="L35" s="81">
        <f>L37+L38+L39</f>
        <v>20877.153000000002</v>
      </c>
    </row>
    <row r="36" spans="1:12" ht="21" customHeight="1" x14ac:dyDescent="0.25">
      <c r="A36" s="276"/>
      <c r="B36" s="321"/>
      <c r="C36" s="276"/>
      <c r="D36" s="145" t="s">
        <v>24</v>
      </c>
      <c r="E36" s="144" t="s">
        <v>23</v>
      </c>
      <c r="F36" s="144" t="s">
        <v>23</v>
      </c>
      <c r="G36" s="144" t="s">
        <v>23</v>
      </c>
      <c r="H36" s="144" t="s">
        <v>23</v>
      </c>
      <c r="I36" s="30" t="s">
        <v>23</v>
      </c>
      <c r="J36" s="30" t="s">
        <v>23</v>
      </c>
      <c r="K36" s="30" t="s">
        <v>23</v>
      </c>
      <c r="L36" s="30" t="s">
        <v>23</v>
      </c>
    </row>
    <row r="37" spans="1:12" ht="30" customHeight="1" x14ac:dyDescent="0.25">
      <c r="A37" s="276"/>
      <c r="B37" s="321"/>
      <c r="C37" s="276"/>
      <c r="D37" s="274" t="s">
        <v>71</v>
      </c>
      <c r="E37" s="144">
        <v>241</v>
      </c>
      <c r="F37" s="144" t="s">
        <v>77</v>
      </c>
      <c r="G37" s="27" t="s">
        <v>123</v>
      </c>
      <c r="H37" s="144">
        <v>811</v>
      </c>
      <c r="I37" s="123">
        <f>'пр. 2 к ПП 4'!H11</f>
        <v>6959.0510000000004</v>
      </c>
      <c r="J37" s="123">
        <f>'пр. 2 к ПП 4'!I15</f>
        <v>6959.0510000000004</v>
      </c>
      <c r="K37" s="123">
        <f>'пр. 2 к ПП 4'!J15</f>
        <v>6959.0510000000004</v>
      </c>
      <c r="L37" s="123">
        <f>I37+J37+K37</f>
        <v>20877.153000000002</v>
      </c>
    </row>
    <row r="38" spans="1:12" ht="29.25" customHeight="1" x14ac:dyDescent="0.25">
      <c r="A38" s="276"/>
      <c r="B38" s="321"/>
      <c r="C38" s="276"/>
      <c r="D38" s="276"/>
      <c r="E38" s="83">
        <v>241</v>
      </c>
      <c r="F38" s="150" t="s">
        <v>77</v>
      </c>
      <c r="G38" s="150" t="s">
        <v>191</v>
      </c>
      <c r="H38" s="83">
        <v>811</v>
      </c>
      <c r="I38" s="123">
        <f>'пр. 2 к ПП 4'!H12</f>
        <v>0</v>
      </c>
      <c r="J38" s="123">
        <f>'пр. 2 к ПП 4'!I12</f>
        <v>0</v>
      </c>
      <c r="K38" s="123">
        <f>'пр. 2 к ПП 4'!J12</f>
        <v>0</v>
      </c>
      <c r="L38" s="84">
        <f>'пр. 2 к ПП 4'!K12</f>
        <v>0</v>
      </c>
    </row>
    <row r="39" spans="1:12" ht="12.75" customHeight="1" x14ac:dyDescent="0.25">
      <c r="A39" s="275"/>
      <c r="B39" s="322"/>
      <c r="C39" s="275"/>
      <c r="D39" s="275"/>
      <c r="E39" s="122">
        <v>241</v>
      </c>
      <c r="F39" s="182" t="s">
        <v>77</v>
      </c>
      <c r="G39" s="182" t="s">
        <v>231</v>
      </c>
      <c r="H39" s="122">
        <v>813</v>
      </c>
      <c r="I39" s="123">
        <f>'пр. 2 к ПП 4'!H14</f>
        <v>0</v>
      </c>
      <c r="J39" s="123">
        <v>0</v>
      </c>
      <c r="K39" s="123">
        <v>0</v>
      </c>
      <c r="L39" s="123">
        <f>I39</f>
        <v>0</v>
      </c>
    </row>
    <row r="40" spans="1:12" ht="29.25" customHeight="1" x14ac:dyDescent="0.25">
      <c r="A40" s="274"/>
      <c r="B40" s="251" t="s">
        <v>129</v>
      </c>
      <c r="C40" s="251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31" t="s">
        <v>25</v>
      </c>
      <c r="E40" s="32" t="s">
        <v>23</v>
      </c>
      <c r="F40" s="32" t="s">
        <v>23</v>
      </c>
      <c r="G40" s="32" t="s">
        <v>23</v>
      </c>
      <c r="H40" s="32" t="s">
        <v>23</v>
      </c>
      <c r="I40" s="81">
        <f>I42</f>
        <v>1088.009</v>
      </c>
      <c r="J40" s="81">
        <f t="shared" ref="J40:K40" si="5">J42</f>
        <v>1088.009</v>
      </c>
      <c r="K40" s="81">
        <f t="shared" si="5"/>
        <v>1088.009</v>
      </c>
      <c r="L40" s="81">
        <f>I40+J40+K40</f>
        <v>3264.027</v>
      </c>
    </row>
    <row r="41" spans="1:12" ht="29.25" customHeight="1" x14ac:dyDescent="0.25">
      <c r="A41" s="276"/>
      <c r="B41" s="251"/>
      <c r="C41" s="251"/>
      <c r="D41" s="171" t="s">
        <v>24</v>
      </c>
      <c r="E41" s="172" t="s">
        <v>23</v>
      </c>
      <c r="F41" s="172" t="s">
        <v>23</v>
      </c>
      <c r="G41" s="172" t="s">
        <v>23</v>
      </c>
      <c r="H41" s="172" t="s">
        <v>23</v>
      </c>
      <c r="I41" s="30" t="s">
        <v>23</v>
      </c>
      <c r="J41" s="30" t="s">
        <v>23</v>
      </c>
      <c r="K41" s="30" t="s">
        <v>23</v>
      </c>
      <c r="L41" s="30" t="s">
        <v>23</v>
      </c>
    </row>
    <row r="42" spans="1:12" ht="59.25" customHeight="1" x14ac:dyDescent="0.25">
      <c r="A42" s="275"/>
      <c r="B42" s="251"/>
      <c r="C42" s="251"/>
      <c r="D42" s="174" t="s">
        <v>71</v>
      </c>
      <c r="E42" s="172">
        <v>241</v>
      </c>
      <c r="F42" s="27" t="s">
        <v>77</v>
      </c>
      <c r="G42" s="27" t="s">
        <v>256</v>
      </c>
      <c r="H42" s="172">
        <v>811</v>
      </c>
      <c r="I42" s="139">
        <v>1088.009</v>
      </c>
      <c r="J42" s="139">
        <v>1088.009</v>
      </c>
      <c r="K42" s="139">
        <v>1088.009</v>
      </c>
      <c r="L42" s="84">
        <f>I42+J42+K42</f>
        <v>3264.027</v>
      </c>
    </row>
    <row r="43" spans="1:12" ht="29.25" customHeight="1" x14ac:dyDescent="0.25">
      <c r="A43" s="274"/>
      <c r="B43" s="251" t="s">
        <v>129</v>
      </c>
      <c r="C43" s="251" t="s">
        <v>217</v>
      </c>
      <c r="D43" s="31" t="s">
        <v>25</v>
      </c>
      <c r="E43" s="32" t="s">
        <v>23</v>
      </c>
      <c r="F43" s="32" t="s">
        <v>23</v>
      </c>
      <c r="G43" s="32" t="s">
        <v>23</v>
      </c>
      <c r="H43" s="32" t="s">
        <v>23</v>
      </c>
      <c r="I43" s="81">
        <f>I45+I46</f>
        <v>0</v>
      </c>
      <c r="J43" s="81">
        <f t="shared" ref="J43:K43" si="6">J45+J46</f>
        <v>0</v>
      </c>
      <c r="K43" s="81">
        <f t="shared" si="6"/>
        <v>0</v>
      </c>
      <c r="L43" s="81">
        <f>L45+L46</f>
        <v>0</v>
      </c>
    </row>
    <row r="44" spans="1:12" ht="29.25" customHeight="1" x14ac:dyDescent="0.25">
      <c r="A44" s="276"/>
      <c r="B44" s="251"/>
      <c r="C44" s="251"/>
      <c r="D44" s="171" t="s">
        <v>24</v>
      </c>
      <c r="E44" s="172" t="s">
        <v>23</v>
      </c>
      <c r="F44" s="172" t="s">
        <v>23</v>
      </c>
      <c r="G44" s="172" t="s">
        <v>23</v>
      </c>
      <c r="H44" s="172" t="s">
        <v>23</v>
      </c>
      <c r="I44" s="30" t="s">
        <v>23</v>
      </c>
      <c r="J44" s="30" t="s">
        <v>23</v>
      </c>
      <c r="K44" s="30" t="s">
        <v>23</v>
      </c>
      <c r="L44" s="30" t="s">
        <v>23</v>
      </c>
    </row>
    <row r="45" spans="1:12" ht="34.5" customHeight="1" x14ac:dyDescent="0.25">
      <c r="A45" s="275"/>
      <c r="B45" s="251"/>
      <c r="C45" s="251"/>
      <c r="D45" s="171" t="s">
        <v>71</v>
      </c>
      <c r="E45" s="172">
        <v>241</v>
      </c>
      <c r="F45" s="27" t="s">
        <v>77</v>
      </c>
      <c r="G45" s="27" t="s">
        <v>218</v>
      </c>
      <c r="H45" s="172">
        <v>811</v>
      </c>
      <c r="I45" s="139">
        <v>0</v>
      </c>
      <c r="J45" s="139">
        <v>0</v>
      </c>
      <c r="K45" s="139">
        <v>0</v>
      </c>
      <c r="L45" s="84">
        <f>I45+J45+K45</f>
        <v>0</v>
      </c>
    </row>
    <row r="46" spans="1:12" ht="38.25" customHeight="1" x14ac:dyDescent="0.25">
      <c r="A46" s="326"/>
      <c r="B46" s="251" t="s">
        <v>129</v>
      </c>
      <c r="C46" s="251" t="str">
        <f>'пр 8 к Пр'!C64</f>
        <v>Обеспечение защиты прав потребителей</v>
      </c>
      <c r="D46" s="31" t="s">
        <v>25</v>
      </c>
      <c r="E46" s="32" t="s">
        <v>23</v>
      </c>
      <c r="F46" s="32" t="s">
        <v>23</v>
      </c>
      <c r="G46" s="92" t="s">
        <v>23</v>
      </c>
      <c r="H46" s="92" t="s">
        <v>23</v>
      </c>
      <c r="I46" s="93">
        <f>I48</f>
        <v>0</v>
      </c>
      <c r="J46" s="93">
        <f t="shared" ref="J46:K46" si="7">J48</f>
        <v>0</v>
      </c>
      <c r="K46" s="93">
        <f t="shared" si="7"/>
        <v>0</v>
      </c>
      <c r="L46" s="93">
        <f t="shared" ref="L46" si="8">I46+J46+K46</f>
        <v>0</v>
      </c>
    </row>
    <row r="47" spans="1:12" ht="18.75" customHeight="1" x14ac:dyDescent="0.25">
      <c r="A47" s="327"/>
      <c r="B47" s="251"/>
      <c r="C47" s="251"/>
      <c r="D47" s="48" t="s">
        <v>24</v>
      </c>
      <c r="E47" s="47" t="s">
        <v>23</v>
      </c>
      <c r="F47" s="47" t="s">
        <v>23</v>
      </c>
      <c r="G47" s="90" t="s">
        <v>23</v>
      </c>
      <c r="H47" s="90" t="s">
        <v>23</v>
      </c>
      <c r="I47" s="30" t="s">
        <v>23</v>
      </c>
      <c r="J47" s="30" t="s">
        <v>23</v>
      </c>
      <c r="K47" s="30" t="s">
        <v>23</v>
      </c>
      <c r="L47" s="30" t="s">
        <v>23</v>
      </c>
    </row>
    <row r="48" spans="1:12" ht="42.75" customHeight="1" x14ac:dyDescent="0.25">
      <c r="A48" s="328"/>
      <c r="B48" s="251"/>
      <c r="C48" s="251"/>
      <c r="D48" s="48" t="s">
        <v>71</v>
      </c>
      <c r="E48" s="47"/>
      <c r="F48" s="90"/>
      <c r="G48" s="27"/>
      <c r="H48" s="90"/>
      <c r="I48" s="139">
        <v>0</v>
      </c>
      <c r="J48" s="82">
        <v>0</v>
      </c>
      <c r="K48" s="82">
        <v>0</v>
      </c>
      <c r="L48" s="82">
        <f t="shared" ref="L48:L49" si="9">I48+J48+K48</f>
        <v>0</v>
      </c>
    </row>
    <row r="49" spans="1:12" ht="73.5" customHeight="1" x14ac:dyDescent="0.25">
      <c r="A49" s="325"/>
      <c r="B49" s="289" t="s">
        <v>224</v>
      </c>
      <c r="C49" s="260" t="s">
        <v>225</v>
      </c>
      <c r="D49" s="31" t="s">
        <v>25</v>
      </c>
      <c r="E49" s="32" t="s">
        <v>23</v>
      </c>
      <c r="F49" s="32" t="s">
        <v>23</v>
      </c>
      <c r="G49" s="92" t="s">
        <v>23</v>
      </c>
      <c r="H49" s="92" t="s">
        <v>23</v>
      </c>
      <c r="I49" s="93">
        <f>I51</f>
        <v>0</v>
      </c>
      <c r="J49" s="93">
        <f t="shared" ref="J49:K49" si="10">J51</f>
        <v>0</v>
      </c>
      <c r="K49" s="93">
        <f t="shared" si="10"/>
        <v>0</v>
      </c>
      <c r="L49" s="93">
        <f t="shared" si="9"/>
        <v>0</v>
      </c>
    </row>
    <row r="50" spans="1:12" x14ac:dyDescent="0.25">
      <c r="A50" s="325"/>
      <c r="B50" s="289"/>
      <c r="C50" s="260"/>
      <c r="D50" s="175" t="s">
        <v>24</v>
      </c>
      <c r="E50" s="176" t="s">
        <v>23</v>
      </c>
      <c r="F50" s="176" t="s">
        <v>23</v>
      </c>
      <c r="G50" s="176" t="s">
        <v>23</v>
      </c>
      <c r="H50" s="176" t="s">
        <v>23</v>
      </c>
      <c r="I50" s="30" t="s">
        <v>23</v>
      </c>
      <c r="J50" s="30" t="s">
        <v>23</v>
      </c>
      <c r="K50" s="30" t="s">
        <v>23</v>
      </c>
      <c r="L50" s="30" t="s">
        <v>23</v>
      </c>
    </row>
    <row r="51" spans="1:12" ht="31.5" x14ac:dyDescent="0.25">
      <c r="A51" s="325"/>
      <c r="B51" s="289"/>
      <c r="C51" s="260"/>
      <c r="D51" s="175" t="s">
        <v>71</v>
      </c>
      <c r="E51" s="176">
        <v>241</v>
      </c>
      <c r="F51" s="176">
        <v>412</v>
      </c>
      <c r="G51" s="27" t="s">
        <v>235</v>
      </c>
      <c r="H51" s="176">
        <v>811</v>
      </c>
      <c r="I51" s="211">
        <v>0</v>
      </c>
      <c r="J51" s="82">
        <v>0</v>
      </c>
      <c r="K51" s="82">
        <v>0</v>
      </c>
      <c r="L51" s="82">
        <f t="shared" ref="L51" si="11">I51+J51+K51</f>
        <v>0</v>
      </c>
    </row>
  </sheetData>
  <mergeCells count="45"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</mergeCells>
  <pageMargins left="7.874015748031496E-2" right="7.874015748031496E-2" top="7.874015748031496E-2" bottom="7.874015748031496E-2" header="0" footer="0"/>
  <pageSetup paperSize="9" scale="47" firstPageNumber="66" orientation="portrait" useFirstPageNumber="1" r:id="rId1"/>
  <headerFooter scaleWithDoc="0">
    <oddHeader>&amp;C&amp;P</oddHeader>
  </headerFooter>
  <rowBreaks count="2" manualBreakCount="2">
    <brk id="18" max="16383" man="1"/>
    <brk id="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W77"/>
  <sheetViews>
    <sheetView view="pageBreakPreview" topLeftCell="A54" zoomScale="75" zoomScaleNormal="75" zoomScaleSheetLayoutView="75" workbookViewId="0">
      <selection activeCell="A4" sqref="A4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3" width="13" style="67" hidden="1" customWidth="1" outlineLevel="1"/>
    <col min="14" max="14" width="14.625" style="67" hidden="1" customWidth="1" outlineLevel="1"/>
    <col min="15" max="15" width="15" style="1" bestFit="1" customWidth="1" collapsed="1"/>
    <col min="16" max="17" width="15" style="1" bestFit="1" customWidth="1"/>
    <col min="18" max="18" width="15.625" style="1" customWidth="1"/>
    <col min="19" max="19" width="18.75" style="1" customWidth="1"/>
    <col min="20" max="20" width="15" style="115" hidden="1" customWidth="1" outlineLevel="1"/>
    <col min="21" max="21" width="10.125" style="1" bestFit="1" customWidth="1" collapsed="1"/>
    <col min="22" max="22" width="9" style="1"/>
    <col min="23" max="23" width="10.125" style="1" bestFit="1" customWidth="1"/>
    <col min="24" max="16384" width="9" style="1"/>
  </cols>
  <sheetData>
    <row r="1" spans="1:20" ht="85.5" hidden="1" customHeight="1" outlineLevel="1" x14ac:dyDescent="0.3">
      <c r="P1" s="282" t="s">
        <v>195</v>
      </c>
      <c r="Q1" s="282"/>
      <c r="R1" s="282"/>
    </row>
    <row r="2" spans="1:20" ht="18.75" hidden="1" outlineLevel="1" x14ac:dyDescent="0.3">
      <c r="P2" s="8"/>
      <c r="Q2" s="8"/>
      <c r="R2" s="8"/>
    </row>
    <row r="3" spans="1:20" ht="16.5" hidden="1" customHeight="1" outlineLevel="1" x14ac:dyDescent="0.3">
      <c r="P3" s="8"/>
      <c r="Q3" s="8"/>
      <c r="R3" s="8"/>
    </row>
    <row r="4" spans="1:20" ht="18.75" collapsed="1" x14ac:dyDescent="0.25">
      <c r="C4" s="42"/>
      <c r="P4" s="269" t="s">
        <v>254</v>
      </c>
      <c r="Q4" s="269"/>
      <c r="R4" s="269"/>
      <c r="T4" s="116"/>
    </row>
    <row r="5" spans="1:20" ht="95.25" customHeight="1" x14ac:dyDescent="0.3">
      <c r="C5" s="42"/>
      <c r="P5" s="329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Q5" s="329"/>
      <c r="R5" s="329"/>
      <c r="T5" s="116"/>
    </row>
    <row r="6" spans="1:20" x14ac:dyDescent="0.25">
      <c r="C6" s="42"/>
    </row>
    <row r="7" spans="1:20" x14ac:dyDescent="0.25">
      <c r="A7" s="25"/>
    </row>
    <row r="8" spans="1:20" x14ac:dyDescent="0.25">
      <c r="A8" s="258" t="s">
        <v>0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T8" s="116"/>
    </row>
    <row r="9" spans="1:20" ht="57" customHeight="1" x14ac:dyDescent="0.25">
      <c r="A9" s="259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T9" s="116"/>
    </row>
    <row r="10" spans="1:20" x14ac:dyDescent="0.25">
      <c r="A10" s="25"/>
    </row>
    <row r="11" spans="1:20" x14ac:dyDescent="0.25">
      <c r="R11" s="43" t="s">
        <v>12</v>
      </c>
    </row>
    <row r="12" spans="1:20" ht="58.5" customHeight="1" x14ac:dyDescent="0.25">
      <c r="A12" s="260" t="s">
        <v>11</v>
      </c>
      <c r="B12" s="260" t="s">
        <v>26</v>
      </c>
      <c r="C12" s="260" t="s">
        <v>27</v>
      </c>
      <c r="D12" s="260" t="s">
        <v>30</v>
      </c>
      <c r="E12" s="68">
        <v>2014</v>
      </c>
      <c r="F12" s="68">
        <v>2015</v>
      </c>
      <c r="G12" s="68">
        <v>2016</v>
      </c>
      <c r="H12" s="68">
        <v>2017</v>
      </c>
      <c r="I12" s="68">
        <v>2018</v>
      </c>
      <c r="J12" s="68">
        <v>2019</v>
      </c>
      <c r="K12" s="68">
        <v>2020</v>
      </c>
      <c r="L12" s="68">
        <v>2021</v>
      </c>
      <c r="M12" s="68">
        <v>2022</v>
      </c>
      <c r="N12" s="68">
        <v>2023</v>
      </c>
      <c r="O12" s="57">
        <f>'пр 1 к ПП 1'!E10</f>
        <v>2024</v>
      </c>
      <c r="P12" s="94">
        <f>'пр 1 к ПП 1'!F10</f>
        <v>2025</v>
      </c>
      <c r="Q12" s="94">
        <f>'пр 1 к ПП 1'!G10</f>
        <v>2026</v>
      </c>
      <c r="R12" s="260" t="s">
        <v>17</v>
      </c>
      <c r="T12" s="117"/>
    </row>
    <row r="13" spans="1:20" ht="21" customHeight="1" x14ac:dyDescent="0.25">
      <c r="A13" s="260"/>
      <c r="B13" s="260"/>
      <c r="C13" s="260"/>
      <c r="D13" s="260"/>
      <c r="E13" s="68"/>
      <c r="F13" s="68"/>
      <c r="G13" s="68"/>
      <c r="H13" s="68"/>
      <c r="I13" s="68"/>
      <c r="J13" s="68"/>
      <c r="K13" s="68"/>
      <c r="L13" s="68"/>
      <c r="M13" s="68"/>
      <c r="N13" s="220"/>
      <c r="O13" s="40" t="s">
        <v>22</v>
      </c>
      <c r="P13" s="40" t="s">
        <v>22</v>
      </c>
      <c r="Q13" s="40" t="s">
        <v>22</v>
      </c>
      <c r="R13" s="260"/>
      <c r="T13" s="117"/>
    </row>
    <row r="14" spans="1:20" x14ac:dyDescent="0.25">
      <c r="A14" s="40">
        <v>1</v>
      </c>
      <c r="B14" s="40">
        <v>2</v>
      </c>
      <c r="C14" s="40">
        <v>3</v>
      </c>
      <c r="D14" s="40">
        <v>4</v>
      </c>
      <c r="E14" s="68"/>
      <c r="F14" s="68"/>
      <c r="G14" s="68"/>
      <c r="H14" s="68"/>
      <c r="I14" s="68"/>
      <c r="J14" s="68"/>
      <c r="K14" s="68"/>
      <c r="L14" s="68"/>
      <c r="M14" s="68"/>
      <c r="N14" s="220"/>
      <c r="O14" s="40">
        <v>5</v>
      </c>
      <c r="P14" s="40">
        <v>6</v>
      </c>
      <c r="Q14" s="40">
        <v>7</v>
      </c>
      <c r="R14" s="40">
        <v>8</v>
      </c>
      <c r="T14" s="117"/>
    </row>
    <row r="15" spans="1:20" x14ac:dyDescent="0.25">
      <c r="A15" s="251"/>
      <c r="B15" s="317" t="s">
        <v>31</v>
      </c>
      <c r="C15" s="251" t="s">
        <v>128</v>
      </c>
      <c r="D15" s="52" t="s">
        <v>29</v>
      </c>
      <c r="E15" s="69">
        <f>E22+E29+E36+E43+E64</f>
        <v>22475.25</v>
      </c>
      <c r="F15" s="69">
        <f t="shared" ref="F15:J15" si="0">F22+F29+F36+F43+F64</f>
        <v>12676.269130000001</v>
      </c>
      <c r="G15" s="69">
        <f t="shared" si="0"/>
        <v>9814.6774000000005</v>
      </c>
      <c r="H15" s="69">
        <f t="shared" si="0"/>
        <v>6100.6247000000003</v>
      </c>
      <c r="I15" s="69">
        <f t="shared" si="0"/>
        <v>19681.284</v>
      </c>
      <c r="J15" s="69">
        <f t="shared" si="0"/>
        <v>16855.42715</v>
      </c>
      <c r="K15" s="69">
        <f>K22+K29+K36+K43+K64</f>
        <v>9347.4779999999992</v>
      </c>
      <c r="L15" s="69">
        <f>L22+L29+L36+L43+L64</f>
        <v>5044.0820000000003</v>
      </c>
      <c r="M15" s="69">
        <f>M22+M29+M36+M43+M64+M50+M57+M71</f>
        <v>6798.4079000000002</v>
      </c>
      <c r="N15" s="221">
        <v>8872.0600000000013</v>
      </c>
      <c r="O15" s="53">
        <f>O16+O17+O18+O19+O20+O21</f>
        <v>9811.9600000000009</v>
      </c>
      <c r="P15" s="53">
        <f t="shared" ref="P15:Q15" si="1">P16+P17+P18+P19+P20+P21</f>
        <v>9811.9600000000009</v>
      </c>
      <c r="Q15" s="53">
        <f t="shared" si="1"/>
        <v>9811.9600000000009</v>
      </c>
      <c r="R15" s="53">
        <f>R16+R17+R18+R19+R20+R21</f>
        <v>29435.88</v>
      </c>
      <c r="S15" s="210">
        <f>SUM(E15:Q15)</f>
        <v>147101.44028000001</v>
      </c>
      <c r="T15" s="118">
        <f t="shared" ref="T15:T49" si="2">SUM(E15:Q15)</f>
        <v>147101.44028000001</v>
      </c>
    </row>
    <row r="16" spans="1:20" x14ac:dyDescent="0.25">
      <c r="A16" s="251"/>
      <c r="B16" s="318"/>
      <c r="C16" s="251"/>
      <c r="D16" s="41" t="s">
        <v>13</v>
      </c>
      <c r="E16" s="70">
        <f t="shared" ref="E16:Q16" si="3">E23+E30+E37+E44+E65</f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70">
        <f t="shared" ref="I16" si="4">I23+I30+I37+I44+I65</f>
        <v>0</v>
      </c>
      <c r="J16" s="157"/>
      <c r="K16" s="157"/>
      <c r="L16" s="157"/>
      <c r="M16" s="157"/>
      <c r="N16" s="222">
        <v>0</v>
      </c>
      <c r="O16" s="35">
        <f t="shared" si="3"/>
        <v>0</v>
      </c>
      <c r="P16" s="35">
        <f t="shared" si="3"/>
        <v>0</v>
      </c>
      <c r="Q16" s="35">
        <f t="shared" si="3"/>
        <v>0</v>
      </c>
      <c r="R16" s="35">
        <f t="shared" ref="R16:R49" si="5">O16+P16+Q16</f>
        <v>0</v>
      </c>
      <c r="S16" s="210">
        <f t="shared" ref="S16:S77" si="6">SUM(E16:Q16)</f>
        <v>0</v>
      </c>
      <c r="T16" s="117">
        <f t="shared" si="2"/>
        <v>0</v>
      </c>
    </row>
    <row r="17" spans="1:22" x14ac:dyDescent="0.25">
      <c r="A17" s="251"/>
      <c r="B17" s="318"/>
      <c r="C17" s="251"/>
      <c r="D17" s="9" t="s">
        <v>119</v>
      </c>
      <c r="E17" s="70">
        <f t="shared" ref="E17:Q17" si="7">E24+E31+E38+E45+E66</f>
        <v>0</v>
      </c>
      <c r="F17" s="70">
        <f t="shared" si="7"/>
        <v>0</v>
      </c>
      <c r="G17" s="70">
        <f t="shared" si="7"/>
        <v>0</v>
      </c>
      <c r="H17" s="70">
        <f t="shared" si="7"/>
        <v>0</v>
      </c>
      <c r="I17" s="70">
        <f t="shared" ref="I17" si="8">I24+I31+I38+I45+I66</f>
        <v>0</v>
      </c>
      <c r="J17" s="157"/>
      <c r="K17" s="157"/>
      <c r="L17" s="157"/>
      <c r="M17" s="157"/>
      <c r="N17" s="222">
        <v>0</v>
      </c>
      <c r="O17" s="35">
        <f t="shared" si="7"/>
        <v>0</v>
      </c>
      <c r="P17" s="35">
        <f t="shared" si="7"/>
        <v>0</v>
      </c>
      <c r="Q17" s="35">
        <f t="shared" si="7"/>
        <v>0</v>
      </c>
      <c r="R17" s="35">
        <f t="shared" si="5"/>
        <v>0</v>
      </c>
      <c r="S17" s="210">
        <f t="shared" si="6"/>
        <v>0</v>
      </c>
      <c r="T17" s="117">
        <f t="shared" si="2"/>
        <v>0</v>
      </c>
    </row>
    <row r="18" spans="1:22" x14ac:dyDescent="0.25">
      <c r="A18" s="251"/>
      <c r="B18" s="318"/>
      <c r="C18" s="251"/>
      <c r="D18" s="41" t="s">
        <v>120</v>
      </c>
      <c r="E18" s="70">
        <f t="shared" ref="E18:Q18" si="9">E25+E32+E39+E46+E67</f>
        <v>0</v>
      </c>
      <c r="F18" s="70">
        <f t="shared" si="9"/>
        <v>0</v>
      </c>
      <c r="G18" s="70">
        <f t="shared" si="9"/>
        <v>0</v>
      </c>
      <c r="H18" s="70">
        <f t="shared" si="9"/>
        <v>0</v>
      </c>
      <c r="I18" s="70">
        <f t="shared" ref="I18" si="10">I25+I32+I39+I46+I67</f>
        <v>0</v>
      </c>
      <c r="J18" s="157"/>
      <c r="K18" s="157"/>
      <c r="L18" s="157"/>
      <c r="M18" s="157"/>
      <c r="N18" s="222">
        <v>0</v>
      </c>
      <c r="O18" s="35">
        <f t="shared" si="9"/>
        <v>626.6</v>
      </c>
      <c r="P18" s="35">
        <f t="shared" si="9"/>
        <v>626.6</v>
      </c>
      <c r="Q18" s="35">
        <f t="shared" si="9"/>
        <v>626.6</v>
      </c>
      <c r="R18" s="35">
        <f t="shared" si="5"/>
        <v>1879.8000000000002</v>
      </c>
      <c r="S18" s="210">
        <f t="shared" si="6"/>
        <v>1879.8000000000002</v>
      </c>
      <c r="T18" s="117">
        <f t="shared" si="2"/>
        <v>1879.8000000000002</v>
      </c>
    </row>
    <row r="19" spans="1:22" x14ac:dyDescent="0.25">
      <c r="A19" s="251"/>
      <c r="B19" s="318"/>
      <c r="C19" s="251"/>
      <c r="D19" s="41" t="s">
        <v>32</v>
      </c>
      <c r="E19" s="70">
        <f>E26+E33+E40+E47+E68</f>
        <v>22475.25</v>
      </c>
      <c r="F19" s="70">
        <f t="shared" ref="F19:H19" si="11">F26+F33+F40+F47+F68</f>
        <v>12676.269130000001</v>
      </c>
      <c r="G19" s="70">
        <f t="shared" si="11"/>
        <v>9814.6774000000005</v>
      </c>
      <c r="H19" s="70">
        <f t="shared" si="11"/>
        <v>6100.6247000000003</v>
      </c>
      <c r="I19" s="70">
        <f t="shared" ref="I19:J19" si="12">I26+I33+I40+I47+I68</f>
        <v>19681.284</v>
      </c>
      <c r="J19" s="159">
        <f t="shared" si="12"/>
        <v>16855.42715</v>
      </c>
      <c r="K19" s="159">
        <f>K26+K33+K40+K47+K68</f>
        <v>9347.4779999999992</v>
      </c>
      <c r="L19" s="159">
        <f>L26+L33+L40+L47+L68</f>
        <v>5044.0820000000003</v>
      </c>
      <c r="M19" s="159">
        <f>M26+M33+M40+M47+M68+M54+M61+M75</f>
        <v>6798.4079000000002</v>
      </c>
      <c r="N19" s="222">
        <v>8872.0600000000013</v>
      </c>
      <c r="O19" s="35">
        <f>O26+O33+O40+O47+O68+O54+O61+O75</f>
        <v>9185.36</v>
      </c>
      <c r="P19" s="35">
        <f>P26+P33+P40+P47+P68+P54+P61</f>
        <v>9185.36</v>
      </c>
      <c r="Q19" s="35">
        <f>Q26+Q33+Q40+Q47+Q68+Q54+Q61</f>
        <v>9185.36</v>
      </c>
      <c r="R19" s="35">
        <f>O19+P19+Q19</f>
        <v>27556.080000000002</v>
      </c>
      <c r="S19" s="210">
        <f>SUM(E19:Q19)</f>
        <v>145221.64027999999</v>
      </c>
      <c r="T19" s="117">
        <f t="shared" si="2"/>
        <v>145221.64027999999</v>
      </c>
    </row>
    <row r="20" spans="1:22" ht="47.25" x14ac:dyDescent="0.25">
      <c r="A20" s="251"/>
      <c r="B20" s="318"/>
      <c r="C20" s="251"/>
      <c r="D20" s="10" t="s">
        <v>121</v>
      </c>
      <c r="E20" s="71"/>
      <c r="F20" s="71"/>
      <c r="G20" s="71"/>
      <c r="H20" s="71"/>
      <c r="I20" s="71"/>
      <c r="J20" s="158"/>
      <c r="K20" s="158"/>
      <c r="L20" s="158"/>
      <c r="M20" s="158"/>
      <c r="N20" s="222">
        <v>0</v>
      </c>
      <c r="O20" s="35">
        <f t="shared" ref="O20:Q20" si="13">O27+O34+O41+O48</f>
        <v>0</v>
      </c>
      <c r="P20" s="35">
        <f t="shared" si="13"/>
        <v>0</v>
      </c>
      <c r="Q20" s="35">
        <f t="shared" si="13"/>
        <v>0</v>
      </c>
      <c r="R20" s="35">
        <f t="shared" si="5"/>
        <v>0</v>
      </c>
      <c r="S20" s="210">
        <f t="shared" si="6"/>
        <v>0</v>
      </c>
      <c r="T20" s="117">
        <f t="shared" si="2"/>
        <v>0</v>
      </c>
    </row>
    <row r="21" spans="1:22" x14ac:dyDescent="0.25">
      <c r="A21" s="251"/>
      <c r="B21" s="319"/>
      <c r="C21" s="251"/>
      <c r="D21" s="41" t="s">
        <v>14</v>
      </c>
      <c r="E21" s="70"/>
      <c r="F21" s="70"/>
      <c r="G21" s="70"/>
      <c r="H21" s="70"/>
      <c r="I21" s="70"/>
      <c r="J21" s="157"/>
      <c r="K21" s="157"/>
      <c r="L21" s="157"/>
      <c r="M21" s="157"/>
      <c r="N21" s="222">
        <v>0</v>
      </c>
      <c r="O21" s="35">
        <f t="shared" ref="O21:Q21" si="14">O28+O35+O42+O49</f>
        <v>0</v>
      </c>
      <c r="P21" s="35">
        <f t="shared" si="14"/>
        <v>0</v>
      </c>
      <c r="Q21" s="35">
        <f t="shared" si="14"/>
        <v>0</v>
      </c>
      <c r="R21" s="35">
        <f t="shared" si="5"/>
        <v>0</v>
      </c>
      <c r="S21" s="210">
        <f t="shared" si="6"/>
        <v>0</v>
      </c>
      <c r="T21" s="117">
        <f t="shared" si="2"/>
        <v>0</v>
      </c>
    </row>
    <row r="22" spans="1:22" x14ac:dyDescent="0.25">
      <c r="A22" s="251"/>
      <c r="B22" s="317" t="s">
        <v>10</v>
      </c>
      <c r="C22" s="251" t="s">
        <v>108</v>
      </c>
      <c r="D22" s="54" t="s">
        <v>29</v>
      </c>
      <c r="E22" s="72">
        <f t="shared" ref="E22:I22" si="15">E24+E25+E26+E27+E28</f>
        <v>0</v>
      </c>
      <c r="F22" s="72">
        <f t="shared" si="15"/>
        <v>250</v>
      </c>
      <c r="G22" s="72">
        <f t="shared" si="15"/>
        <v>0</v>
      </c>
      <c r="H22" s="72">
        <f t="shared" si="15"/>
        <v>25</v>
      </c>
      <c r="I22" s="72">
        <f t="shared" si="15"/>
        <v>0</v>
      </c>
      <c r="J22" s="156">
        <f>SUM(J23:J26)</f>
        <v>0</v>
      </c>
      <c r="K22" s="156">
        <f>SUM(K23:K27)</f>
        <v>0</v>
      </c>
      <c r="L22" s="156">
        <f>SUM(L23:L27)</f>
        <v>0</v>
      </c>
      <c r="M22" s="156">
        <f>SUM(M23:M27)</f>
        <v>0</v>
      </c>
      <c r="N22" s="223">
        <v>125</v>
      </c>
      <c r="O22" s="55">
        <f>O24+O25+O26+O27+O28</f>
        <v>1064.9000000000001</v>
      </c>
      <c r="P22" s="55">
        <f t="shared" ref="P22:Q22" si="16">P24+P25+P26+P27+P28</f>
        <v>1064.9000000000001</v>
      </c>
      <c r="Q22" s="55">
        <f t="shared" si="16"/>
        <v>1064.9000000000001</v>
      </c>
      <c r="R22" s="55">
        <f t="shared" si="5"/>
        <v>3194.7000000000003</v>
      </c>
      <c r="S22" s="210">
        <f>SUM(E22:Q22)</f>
        <v>3594.7000000000003</v>
      </c>
      <c r="T22" s="119">
        <f t="shared" si="2"/>
        <v>3594.7000000000003</v>
      </c>
      <c r="V22" s="1">
        <f>250+25+75+125+125+125</f>
        <v>725</v>
      </c>
    </row>
    <row r="23" spans="1:22" x14ac:dyDescent="0.25">
      <c r="A23" s="251"/>
      <c r="B23" s="318"/>
      <c r="C23" s="251"/>
      <c r="D23" s="41" t="s">
        <v>13</v>
      </c>
      <c r="E23" s="70"/>
      <c r="F23" s="70"/>
      <c r="G23" s="70"/>
      <c r="H23" s="70"/>
      <c r="I23" s="70"/>
      <c r="J23" s="157"/>
      <c r="K23" s="157"/>
      <c r="L23" s="157"/>
      <c r="M23" s="157"/>
      <c r="N23" s="222"/>
      <c r="O23" s="35"/>
      <c r="P23" s="35"/>
      <c r="Q23" s="35"/>
      <c r="R23" s="35">
        <f t="shared" si="5"/>
        <v>0</v>
      </c>
      <c r="S23" s="210">
        <f t="shared" si="6"/>
        <v>0</v>
      </c>
      <c r="T23" s="117">
        <f t="shared" si="2"/>
        <v>0</v>
      </c>
    </row>
    <row r="24" spans="1:22" x14ac:dyDescent="0.25">
      <c r="A24" s="251"/>
      <c r="B24" s="318"/>
      <c r="C24" s="251"/>
      <c r="D24" s="9" t="s">
        <v>119</v>
      </c>
      <c r="E24" s="70"/>
      <c r="F24" s="70"/>
      <c r="G24" s="70"/>
      <c r="H24" s="70"/>
      <c r="I24" s="70"/>
      <c r="J24" s="157"/>
      <c r="K24" s="157"/>
      <c r="L24" s="157"/>
      <c r="M24" s="157"/>
      <c r="N24" s="222">
        <v>0</v>
      </c>
      <c r="O24" s="35">
        <v>0</v>
      </c>
      <c r="P24" s="35">
        <v>0</v>
      </c>
      <c r="Q24" s="35">
        <v>0</v>
      </c>
      <c r="R24" s="35">
        <f t="shared" si="5"/>
        <v>0</v>
      </c>
      <c r="S24" s="210">
        <f t="shared" si="6"/>
        <v>0</v>
      </c>
      <c r="T24" s="117">
        <f t="shared" si="2"/>
        <v>0</v>
      </c>
    </row>
    <row r="25" spans="1:22" x14ac:dyDescent="0.25">
      <c r="A25" s="251"/>
      <c r="B25" s="318"/>
      <c r="C25" s="251"/>
      <c r="D25" s="41" t="s">
        <v>120</v>
      </c>
      <c r="E25" s="70"/>
      <c r="F25" s="70"/>
      <c r="G25" s="70"/>
      <c r="H25" s="70"/>
      <c r="I25" s="70"/>
      <c r="J25" s="157"/>
      <c r="K25" s="157"/>
      <c r="L25" s="157"/>
      <c r="M25" s="157"/>
      <c r="N25" s="222">
        <v>0</v>
      </c>
      <c r="O25" s="35">
        <f>'пр 2 к ПП 1'!H17</f>
        <v>626.6</v>
      </c>
      <c r="P25" s="35">
        <f>'пр 2 к ПП 1'!I17</f>
        <v>626.6</v>
      </c>
      <c r="Q25" s="35">
        <f>'пр 2 к ПП 1'!J17</f>
        <v>626.6</v>
      </c>
      <c r="R25" s="35">
        <f t="shared" si="5"/>
        <v>1879.8000000000002</v>
      </c>
      <c r="S25" s="210">
        <f t="shared" si="6"/>
        <v>1879.8000000000002</v>
      </c>
      <c r="T25" s="117">
        <f t="shared" si="2"/>
        <v>1879.8000000000002</v>
      </c>
    </row>
    <row r="26" spans="1:22" x14ac:dyDescent="0.25">
      <c r="A26" s="251"/>
      <c r="B26" s="318"/>
      <c r="C26" s="251"/>
      <c r="D26" s="41" t="s">
        <v>32</v>
      </c>
      <c r="E26" s="70">
        <v>0</v>
      </c>
      <c r="F26" s="70">
        <v>250</v>
      </c>
      <c r="G26" s="70">
        <v>0</v>
      </c>
      <c r="H26" s="70">
        <v>25</v>
      </c>
      <c r="I26" s="70">
        <v>0</v>
      </c>
      <c r="J26" s="157"/>
      <c r="K26" s="157"/>
      <c r="L26" s="157">
        <v>0</v>
      </c>
      <c r="M26" s="157">
        <v>0</v>
      </c>
      <c r="N26" s="222">
        <v>125</v>
      </c>
      <c r="O26" s="35">
        <f>'пр 7 к Пр'!I21+'пр 7 к Пр'!I25+'пр 7 к Пр'!I22</f>
        <v>438.3</v>
      </c>
      <c r="P26" s="35">
        <f>'пр 7 к Пр'!J21+'пр 7 к Пр'!J25+'пр 7 к Пр'!J22</f>
        <v>438.3</v>
      </c>
      <c r="Q26" s="35">
        <f>'пр 7 к Пр'!K21+'пр 7 к Пр'!K25+'пр 7 к Пр'!K22</f>
        <v>438.3</v>
      </c>
      <c r="R26" s="35">
        <f t="shared" si="5"/>
        <v>1314.9</v>
      </c>
      <c r="S26" s="210">
        <f>SUM(E26:Q26)</f>
        <v>1714.8999999999999</v>
      </c>
      <c r="T26" s="117">
        <f t="shared" si="2"/>
        <v>1714.8999999999999</v>
      </c>
    </row>
    <row r="27" spans="1:22" ht="47.25" x14ac:dyDescent="0.25">
      <c r="A27" s="251"/>
      <c r="B27" s="318"/>
      <c r="C27" s="251"/>
      <c r="D27" s="10" t="s">
        <v>121</v>
      </c>
      <c r="E27" s="71"/>
      <c r="F27" s="71"/>
      <c r="G27" s="71"/>
      <c r="H27" s="71"/>
      <c r="I27" s="71"/>
      <c r="J27" s="158"/>
      <c r="K27" s="158"/>
      <c r="L27" s="158"/>
      <c r="M27" s="158"/>
      <c r="N27" s="222">
        <v>0</v>
      </c>
      <c r="O27" s="35">
        <v>0</v>
      </c>
      <c r="P27" s="35">
        <v>0</v>
      </c>
      <c r="Q27" s="35">
        <v>0</v>
      </c>
      <c r="R27" s="35">
        <f t="shared" si="5"/>
        <v>0</v>
      </c>
      <c r="S27" s="210">
        <f t="shared" si="6"/>
        <v>0</v>
      </c>
      <c r="T27" s="117">
        <f t="shared" si="2"/>
        <v>0</v>
      </c>
    </row>
    <row r="28" spans="1:22" x14ac:dyDescent="0.25">
      <c r="A28" s="251"/>
      <c r="B28" s="319"/>
      <c r="C28" s="251"/>
      <c r="D28" s="41" t="s">
        <v>14</v>
      </c>
      <c r="E28" s="70"/>
      <c r="F28" s="70"/>
      <c r="G28" s="70"/>
      <c r="H28" s="70"/>
      <c r="I28" s="70"/>
      <c r="J28" s="157"/>
      <c r="K28" s="157"/>
      <c r="L28" s="157"/>
      <c r="M28" s="157"/>
      <c r="N28" s="222">
        <v>0</v>
      </c>
      <c r="O28" s="35">
        <v>0</v>
      </c>
      <c r="P28" s="35">
        <v>0</v>
      </c>
      <c r="Q28" s="35">
        <v>0</v>
      </c>
      <c r="R28" s="35">
        <f t="shared" si="5"/>
        <v>0</v>
      </c>
      <c r="S28" s="210">
        <f t="shared" si="6"/>
        <v>0</v>
      </c>
      <c r="T28" s="117">
        <f t="shared" si="2"/>
        <v>0</v>
      </c>
    </row>
    <row r="29" spans="1:22" x14ac:dyDescent="0.25">
      <c r="A29" s="251"/>
      <c r="B29" s="317" t="s">
        <v>113</v>
      </c>
      <c r="C29" s="323" t="s">
        <v>109</v>
      </c>
      <c r="D29" s="54" t="s">
        <v>29</v>
      </c>
      <c r="E29" s="72">
        <f t="shared" ref="E29:I29" si="17">E31+E32+E33+E34+E35</f>
        <v>9600</v>
      </c>
      <c r="F29" s="72">
        <f t="shared" si="17"/>
        <v>4452.8500000000004</v>
      </c>
      <c r="G29" s="72">
        <f t="shared" si="17"/>
        <v>4200</v>
      </c>
      <c r="H29" s="72">
        <f t="shared" si="17"/>
        <v>800</v>
      </c>
      <c r="I29" s="72">
        <f t="shared" si="17"/>
        <v>10609</v>
      </c>
      <c r="J29" s="69">
        <f>J31+J32+J33+J34+J35</f>
        <v>9203.2000000000007</v>
      </c>
      <c r="K29" s="69">
        <f>SUM(K31:K34)</f>
        <v>500</v>
      </c>
      <c r="L29" s="69">
        <f>SUM(L31:L34)</f>
        <v>405.05</v>
      </c>
      <c r="M29" s="69">
        <f>SUM(M31:M34)</f>
        <v>600</v>
      </c>
      <c r="N29" s="223">
        <v>600</v>
      </c>
      <c r="O29" s="55">
        <f>O31+O32+O33+O34+O35</f>
        <v>600</v>
      </c>
      <c r="P29" s="55">
        <f t="shared" ref="P29:Q29" si="18">P31+P32+P33+P34+P35</f>
        <v>600</v>
      </c>
      <c r="Q29" s="55">
        <f t="shared" si="18"/>
        <v>600</v>
      </c>
      <c r="R29" s="55">
        <f t="shared" si="5"/>
        <v>1800</v>
      </c>
      <c r="S29" s="210">
        <f>SUM(E29:Q29)</f>
        <v>42770.100000000006</v>
      </c>
      <c r="T29" s="119">
        <f t="shared" si="2"/>
        <v>42770.100000000006</v>
      </c>
    </row>
    <row r="30" spans="1:22" x14ac:dyDescent="0.25">
      <c r="A30" s="251"/>
      <c r="B30" s="318"/>
      <c r="C30" s="323"/>
      <c r="D30" s="41" t="s">
        <v>13</v>
      </c>
      <c r="E30" s="70"/>
      <c r="F30" s="70"/>
      <c r="G30" s="70"/>
      <c r="H30" s="70"/>
      <c r="I30" s="70"/>
      <c r="J30" s="159"/>
      <c r="K30" s="159"/>
      <c r="L30" s="159"/>
      <c r="M30" s="159"/>
      <c r="N30" s="222"/>
      <c r="O30" s="35"/>
      <c r="P30" s="35"/>
      <c r="Q30" s="35"/>
      <c r="R30" s="35">
        <f t="shared" si="5"/>
        <v>0</v>
      </c>
      <c r="S30" s="210">
        <f t="shared" si="6"/>
        <v>0</v>
      </c>
      <c r="T30" s="117">
        <f t="shared" si="2"/>
        <v>0</v>
      </c>
    </row>
    <row r="31" spans="1:22" x14ac:dyDescent="0.25">
      <c r="A31" s="251"/>
      <c r="B31" s="318"/>
      <c r="C31" s="323"/>
      <c r="D31" s="9" t="s">
        <v>119</v>
      </c>
      <c r="E31" s="70"/>
      <c r="F31" s="70"/>
      <c r="G31" s="70"/>
      <c r="H31" s="70"/>
      <c r="I31" s="70"/>
      <c r="J31" s="159"/>
      <c r="K31" s="159"/>
      <c r="L31" s="159"/>
      <c r="M31" s="159"/>
      <c r="N31" s="222">
        <v>0</v>
      </c>
      <c r="O31" s="35">
        <v>0</v>
      </c>
      <c r="P31" s="35">
        <v>0</v>
      </c>
      <c r="Q31" s="35">
        <v>0</v>
      </c>
      <c r="R31" s="35">
        <f t="shared" si="5"/>
        <v>0</v>
      </c>
      <c r="S31" s="210">
        <f t="shared" si="6"/>
        <v>0</v>
      </c>
      <c r="T31" s="117">
        <f t="shared" si="2"/>
        <v>0</v>
      </c>
    </row>
    <row r="32" spans="1:22" x14ac:dyDescent="0.25">
      <c r="A32" s="251"/>
      <c r="B32" s="318"/>
      <c r="C32" s="323"/>
      <c r="D32" s="41" t="s">
        <v>120</v>
      </c>
      <c r="E32" s="70"/>
      <c r="F32" s="70"/>
      <c r="G32" s="70"/>
      <c r="H32" s="70"/>
      <c r="I32" s="70"/>
      <c r="J32" s="159"/>
      <c r="K32" s="159"/>
      <c r="L32" s="159"/>
      <c r="M32" s="159"/>
      <c r="N32" s="222"/>
      <c r="O32" s="152"/>
      <c r="P32" s="152"/>
      <c r="Q32" s="152"/>
      <c r="R32" s="152"/>
      <c r="S32" s="210">
        <f t="shared" si="6"/>
        <v>0</v>
      </c>
      <c r="T32" s="117">
        <f t="shared" si="2"/>
        <v>0</v>
      </c>
    </row>
    <row r="33" spans="1:21" x14ac:dyDescent="0.25">
      <c r="A33" s="251"/>
      <c r="B33" s="318"/>
      <c r="C33" s="323"/>
      <c r="D33" s="41" t="s">
        <v>32</v>
      </c>
      <c r="E33" s="70">
        <v>9600</v>
      </c>
      <c r="F33" s="70">
        <v>4452.8500000000004</v>
      </c>
      <c r="G33" s="70">
        <v>4200</v>
      </c>
      <c r="H33" s="70">
        <v>800</v>
      </c>
      <c r="I33" s="70">
        <v>10609</v>
      </c>
      <c r="J33" s="159">
        <v>9203.2000000000007</v>
      </c>
      <c r="K33" s="159">
        <v>500</v>
      </c>
      <c r="L33" s="159">
        <v>405.05</v>
      </c>
      <c r="M33" s="159">
        <v>600</v>
      </c>
      <c r="N33" s="222">
        <v>600</v>
      </c>
      <c r="O33" s="152">
        <f>'пр 7 к Пр'!I26</f>
        <v>600</v>
      </c>
      <c r="P33" s="152">
        <f>'пр 7 к Пр'!J26</f>
        <v>600</v>
      </c>
      <c r="Q33" s="152">
        <f>'пр 7 к Пр'!K26</f>
        <v>600</v>
      </c>
      <c r="R33" s="152">
        <f>'пр 7 к Пр'!L26</f>
        <v>1800</v>
      </c>
      <c r="S33" s="210">
        <f>SUM(E33:Q33)</f>
        <v>42770.100000000006</v>
      </c>
      <c r="T33" s="117">
        <f t="shared" si="2"/>
        <v>42770.100000000006</v>
      </c>
    </row>
    <row r="34" spans="1:21" ht="47.25" x14ac:dyDescent="0.25">
      <c r="A34" s="251"/>
      <c r="B34" s="318"/>
      <c r="C34" s="323"/>
      <c r="D34" s="10" t="s">
        <v>121</v>
      </c>
      <c r="E34" s="71"/>
      <c r="F34" s="71"/>
      <c r="G34" s="71"/>
      <c r="H34" s="71"/>
      <c r="I34" s="71"/>
      <c r="J34" s="158"/>
      <c r="K34" s="158"/>
      <c r="L34" s="158"/>
      <c r="M34" s="158"/>
      <c r="N34" s="222">
        <v>0</v>
      </c>
      <c r="O34" s="35">
        <v>0</v>
      </c>
      <c r="P34" s="35">
        <v>0</v>
      </c>
      <c r="Q34" s="35">
        <v>0</v>
      </c>
      <c r="R34" s="35">
        <f t="shared" si="5"/>
        <v>0</v>
      </c>
      <c r="S34" s="210">
        <f t="shared" si="6"/>
        <v>0</v>
      </c>
      <c r="T34" s="117">
        <f t="shared" si="2"/>
        <v>0</v>
      </c>
    </row>
    <row r="35" spans="1:21" x14ac:dyDescent="0.25">
      <c r="A35" s="251"/>
      <c r="B35" s="319"/>
      <c r="C35" s="323"/>
      <c r="D35" s="41" t="s">
        <v>14</v>
      </c>
      <c r="E35" s="70"/>
      <c r="F35" s="70"/>
      <c r="G35" s="70"/>
      <c r="H35" s="70"/>
      <c r="I35" s="70"/>
      <c r="J35" s="157"/>
      <c r="K35" s="157"/>
      <c r="L35" s="157"/>
      <c r="M35" s="157"/>
      <c r="N35" s="222">
        <v>0</v>
      </c>
      <c r="O35" s="35">
        <v>0</v>
      </c>
      <c r="P35" s="35">
        <v>0</v>
      </c>
      <c r="Q35" s="35">
        <v>0</v>
      </c>
      <c r="R35" s="35">
        <f t="shared" si="5"/>
        <v>0</v>
      </c>
      <c r="S35" s="210">
        <f t="shared" si="6"/>
        <v>0</v>
      </c>
      <c r="T35" s="117">
        <f t="shared" si="2"/>
        <v>0</v>
      </c>
    </row>
    <row r="36" spans="1:21" x14ac:dyDescent="0.25">
      <c r="A36" s="251"/>
      <c r="B36" s="317" t="s">
        <v>114</v>
      </c>
      <c r="C36" s="251" t="s">
        <v>110</v>
      </c>
      <c r="D36" s="54" t="s">
        <v>29</v>
      </c>
      <c r="E36" s="72">
        <f>E38+E39+E40+E41+E42</f>
        <v>4694.55</v>
      </c>
      <c r="F36" s="72">
        <f t="shared" ref="F36:I36" si="19">F38+F39+F40+F41+F42</f>
        <v>0</v>
      </c>
      <c r="G36" s="72">
        <f t="shared" si="19"/>
        <v>0</v>
      </c>
      <c r="H36" s="72">
        <f t="shared" si="19"/>
        <v>0</v>
      </c>
      <c r="I36" s="72">
        <f t="shared" si="19"/>
        <v>2990.058</v>
      </c>
      <c r="J36" s="69">
        <f>J38+J39+J40+J41+J42</f>
        <v>1911.2362499999999</v>
      </c>
      <c r="K36" s="69">
        <f>SUM(K37:K41)</f>
        <v>0</v>
      </c>
      <c r="L36" s="69">
        <f t="shared" ref="L36:M36" si="20">SUM(L37:L41)</f>
        <v>0</v>
      </c>
      <c r="M36" s="69">
        <f t="shared" si="20"/>
        <v>0</v>
      </c>
      <c r="N36" s="223">
        <v>100</v>
      </c>
      <c r="O36" s="55">
        <f>O38+O39+O40+O41+O42</f>
        <v>100</v>
      </c>
      <c r="P36" s="55">
        <f t="shared" ref="P36:Q36" si="21">P38+P39+P40+P41+P42</f>
        <v>100</v>
      </c>
      <c r="Q36" s="55">
        <f t="shared" si="21"/>
        <v>100</v>
      </c>
      <c r="R36" s="55">
        <f t="shared" si="5"/>
        <v>300</v>
      </c>
      <c r="S36" s="210">
        <f>SUM(E36:Q36)</f>
        <v>9995.8442500000001</v>
      </c>
      <c r="T36" s="119">
        <f t="shared" si="2"/>
        <v>9995.8442500000001</v>
      </c>
    </row>
    <row r="37" spans="1:21" x14ac:dyDescent="0.25">
      <c r="A37" s="251"/>
      <c r="B37" s="318"/>
      <c r="C37" s="251"/>
      <c r="D37" s="41" t="s">
        <v>13</v>
      </c>
      <c r="E37" s="70"/>
      <c r="F37" s="70"/>
      <c r="G37" s="70"/>
      <c r="H37" s="70"/>
      <c r="I37" s="70"/>
      <c r="J37" s="159"/>
      <c r="K37" s="159"/>
      <c r="L37" s="159"/>
      <c r="M37" s="159"/>
      <c r="N37" s="222"/>
      <c r="O37" s="35"/>
      <c r="P37" s="35"/>
      <c r="Q37" s="35"/>
      <c r="R37" s="35">
        <f t="shared" si="5"/>
        <v>0</v>
      </c>
      <c r="S37" s="210">
        <f t="shared" si="6"/>
        <v>0</v>
      </c>
      <c r="T37" s="117">
        <f t="shared" si="2"/>
        <v>0</v>
      </c>
    </row>
    <row r="38" spans="1:21" x14ac:dyDescent="0.25">
      <c r="A38" s="251"/>
      <c r="B38" s="318"/>
      <c r="C38" s="251"/>
      <c r="D38" s="9" t="s">
        <v>119</v>
      </c>
      <c r="E38" s="70"/>
      <c r="F38" s="70"/>
      <c r="G38" s="70"/>
      <c r="H38" s="70"/>
      <c r="I38" s="70"/>
      <c r="J38" s="159"/>
      <c r="K38" s="159"/>
      <c r="L38" s="159"/>
      <c r="M38" s="159"/>
      <c r="N38" s="222">
        <v>0</v>
      </c>
      <c r="O38" s="35">
        <v>0</v>
      </c>
      <c r="P38" s="35">
        <v>0</v>
      </c>
      <c r="Q38" s="35">
        <v>0</v>
      </c>
      <c r="R38" s="35">
        <f t="shared" si="5"/>
        <v>0</v>
      </c>
      <c r="S38" s="210">
        <f t="shared" si="6"/>
        <v>0</v>
      </c>
      <c r="T38" s="117">
        <f t="shared" si="2"/>
        <v>0</v>
      </c>
    </row>
    <row r="39" spans="1:21" x14ac:dyDescent="0.25">
      <c r="A39" s="251"/>
      <c r="B39" s="318"/>
      <c r="C39" s="251"/>
      <c r="D39" s="41" t="s">
        <v>120</v>
      </c>
      <c r="E39" s="70"/>
      <c r="F39" s="70"/>
      <c r="G39" s="70"/>
      <c r="H39" s="70"/>
      <c r="I39" s="70"/>
      <c r="J39" s="159"/>
      <c r="K39" s="159"/>
      <c r="L39" s="159"/>
      <c r="M39" s="159"/>
      <c r="N39" s="222">
        <v>0</v>
      </c>
      <c r="O39" s="35">
        <v>0</v>
      </c>
      <c r="P39" s="35">
        <v>0</v>
      </c>
      <c r="Q39" s="35">
        <v>0</v>
      </c>
      <c r="R39" s="35">
        <f t="shared" si="5"/>
        <v>0</v>
      </c>
      <c r="S39" s="210">
        <f t="shared" si="6"/>
        <v>0</v>
      </c>
      <c r="T39" s="117">
        <f t="shared" si="2"/>
        <v>0</v>
      </c>
    </row>
    <row r="40" spans="1:21" x14ac:dyDescent="0.25">
      <c r="A40" s="251"/>
      <c r="B40" s="318"/>
      <c r="C40" s="251"/>
      <c r="D40" s="41" t="s">
        <v>32</v>
      </c>
      <c r="E40" s="70">
        <v>4694.55</v>
      </c>
      <c r="F40" s="70">
        <v>0</v>
      </c>
      <c r="G40" s="70">
        <v>0</v>
      </c>
      <c r="H40" s="70">
        <v>0</v>
      </c>
      <c r="I40" s="70">
        <v>2990.058</v>
      </c>
      <c r="J40" s="159">
        <v>1911.2362499999999</v>
      </c>
      <c r="K40" s="159"/>
      <c r="L40" s="159">
        <v>0</v>
      </c>
      <c r="M40" s="159">
        <v>0</v>
      </c>
      <c r="N40" s="222">
        <v>100</v>
      </c>
      <c r="O40" s="35">
        <f>'пр 7 к Пр'!I33+'пр 7 к Пр'!I34</f>
        <v>100</v>
      </c>
      <c r="P40" s="35">
        <f>'пр 7 к Пр'!J33+'пр 7 к Пр'!J34</f>
        <v>100</v>
      </c>
      <c r="Q40" s="35">
        <f>'пр 7 к Пр'!K33+'пр 7 к Пр'!K34</f>
        <v>100</v>
      </c>
      <c r="R40" s="35">
        <f t="shared" si="5"/>
        <v>300</v>
      </c>
      <c r="S40" s="210">
        <f>SUM(E40:Q40)</f>
        <v>9995.8442500000001</v>
      </c>
      <c r="T40" s="117">
        <f t="shared" si="2"/>
        <v>9995.8442500000001</v>
      </c>
    </row>
    <row r="41" spans="1:21" ht="47.25" x14ac:dyDescent="0.25">
      <c r="A41" s="251"/>
      <c r="B41" s="318"/>
      <c r="C41" s="251"/>
      <c r="D41" s="10" t="s">
        <v>121</v>
      </c>
      <c r="E41" s="71"/>
      <c r="F41" s="71"/>
      <c r="G41" s="71"/>
      <c r="H41" s="71"/>
      <c r="I41" s="71"/>
      <c r="J41" s="158"/>
      <c r="K41" s="158"/>
      <c r="L41" s="158"/>
      <c r="M41" s="158"/>
      <c r="N41" s="222">
        <v>0</v>
      </c>
      <c r="O41" s="35">
        <v>0</v>
      </c>
      <c r="P41" s="35">
        <v>0</v>
      </c>
      <c r="Q41" s="35">
        <v>0</v>
      </c>
      <c r="R41" s="35">
        <f t="shared" si="5"/>
        <v>0</v>
      </c>
      <c r="S41" s="210">
        <f t="shared" si="6"/>
        <v>0</v>
      </c>
      <c r="T41" s="117">
        <f t="shared" si="2"/>
        <v>0</v>
      </c>
    </row>
    <row r="42" spans="1:21" x14ac:dyDescent="0.25">
      <c r="A42" s="251"/>
      <c r="B42" s="319"/>
      <c r="C42" s="251"/>
      <c r="D42" s="41" t="s">
        <v>14</v>
      </c>
      <c r="E42" s="70"/>
      <c r="F42" s="70"/>
      <c r="G42" s="70"/>
      <c r="H42" s="70"/>
      <c r="I42" s="70"/>
      <c r="J42" s="157"/>
      <c r="K42" s="157"/>
      <c r="L42" s="157"/>
      <c r="M42" s="157"/>
      <c r="N42" s="222">
        <v>0</v>
      </c>
      <c r="O42" s="35">
        <v>0</v>
      </c>
      <c r="P42" s="35">
        <v>0</v>
      </c>
      <c r="Q42" s="35">
        <v>0</v>
      </c>
      <c r="R42" s="35">
        <f t="shared" si="5"/>
        <v>0</v>
      </c>
      <c r="S42" s="210">
        <f t="shared" si="6"/>
        <v>0</v>
      </c>
      <c r="T42" s="117">
        <f t="shared" si="2"/>
        <v>0</v>
      </c>
    </row>
    <row r="43" spans="1:21" x14ac:dyDescent="0.25">
      <c r="A43" s="260"/>
      <c r="B43" s="292" t="s">
        <v>115</v>
      </c>
      <c r="C43" s="331" t="s">
        <v>111</v>
      </c>
      <c r="D43" s="54" t="s">
        <v>29</v>
      </c>
      <c r="E43" s="72">
        <f t="shared" ref="E43:I43" si="22">E45+E46+E47+E48+E49</f>
        <v>8180.7</v>
      </c>
      <c r="F43" s="72">
        <f t="shared" si="22"/>
        <v>7973.4191300000002</v>
      </c>
      <c r="G43" s="72">
        <f t="shared" si="22"/>
        <v>5614.6774000000005</v>
      </c>
      <c r="H43" s="72">
        <f t="shared" si="22"/>
        <v>5275.6247000000003</v>
      </c>
      <c r="I43" s="72">
        <f t="shared" si="22"/>
        <v>6082.2259999999997</v>
      </c>
      <c r="J43" s="69">
        <f>J45+J46+J47+J48+J49</f>
        <v>5740.9908999999998</v>
      </c>
      <c r="K43" s="69">
        <f>SUM(K45:K47)</f>
        <v>8847.4779999999992</v>
      </c>
      <c r="L43" s="69">
        <f>SUM(L45:L47)</f>
        <v>4639.0320000000002</v>
      </c>
      <c r="M43" s="69">
        <f>SUM(M45:M47)</f>
        <v>6198.4079000000002</v>
      </c>
      <c r="N43" s="223">
        <v>6959.0510000000004</v>
      </c>
      <c r="O43" s="55">
        <f>O45+O46+O47+O48+O49</f>
        <v>6959.0510000000004</v>
      </c>
      <c r="P43" s="55">
        <f t="shared" ref="P43:Q43" si="23">P45+P46+P47+P48+P49</f>
        <v>6959.0510000000004</v>
      </c>
      <c r="Q43" s="55">
        <f t="shared" si="23"/>
        <v>6959.0510000000004</v>
      </c>
      <c r="R43" s="55">
        <f t="shared" si="5"/>
        <v>20877.153000000002</v>
      </c>
      <c r="S43" s="210">
        <f>SUM(E43:Q43)</f>
        <v>86388.760030000005</v>
      </c>
      <c r="T43" s="119">
        <f t="shared" si="2"/>
        <v>86388.760030000005</v>
      </c>
      <c r="U43" s="115"/>
    </row>
    <row r="44" spans="1:21" x14ac:dyDescent="0.25">
      <c r="A44" s="260"/>
      <c r="B44" s="324"/>
      <c r="C44" s="331"/>
      <c r="D44" s="41" t="s">
        <v>13</v>
      </c>
      <c r="E44" s="70"/>
      <c r="F44" s="70"/>
      <c r="G44" s="70"/>
      <c r="H44" s="70"/>
      <c r="I44" s="70"/>
      <c r="J44" s="159"/>
      <c r="K44" s="159"/>
      <c r="L44" s="159"/>
      <c r="M44" s="159"/>
      <c r="N44" s="222"/>
      <c r="O44" s="35"/>
      <c r="P44" s="35"/>
      <c r="Q44" s="35"/>
      <c r="R44" s="35">
        <f t="shared" si="5"/>
        <v>0</v>
      </c>
      <c r="S44" s="210">
        <f t="shared" si="6"/>
        <v>0</v>
      </c>
      <c r="T44" s="117">
        <f t="shared" si="2"/>
        <v>0</v>
      </c>
    </row>
    <row r="45" spans="1:21" x14ac:dyDescent="0.25">
      <c r="A45" s="260"/>
      <c r="B45" s="324"/>
      <c r="C45" s="331"/>
      <c r="D45" s="9" t="s">
        <v>119</v>
      </c>
      <c r="E45" s="70"/>
      <c r="F45" s="70"/>
      <c r="G45" s="70"/>
      <c r="H45" s="70"/>
      <c r="I45" s="70"/>
      <c r="J45" s="159"/>
      <c r="K45" s="159"/>
      <c r="L45" s="159"/>
      <c r="M45" s="159"/>
      <c r="N45" s="222">
        <v>0</v>
      </c>
      <c r="O45" s="35">
        <v>0</v>
      </c>
      <c r="P45" s="35">
        <v>0</v>
      </c>
      <c r="Q45" s="35">
        <v>0</v>
      </c>
      <c r="R45" s="35">
        <f t="shared" si="5"/>
        <v>0</v>
      </c>
      <c r="S45" s="210">
        <f t="shared" si="6"/>
        <v>0</v>
      </c>
      <c r="T45" s="117">
        <f t="shared" si="2"/>
        <v>0</v>
      </c>
    </row>
    <row r="46" spans="1:21" x14ac:dyDescent="0.25">
      <c r="A46" s="260"/>
      <c r="B46" s="324"/>
      <c r="C46" s="331"/>
      <c r="D46" s="41" t="s">
        <v>120</v>
      </c>
      <c r="E46" s="70"/>
      <c r="F46" s="70"/>
      <c r="G46" s="70"/>
      <c r="H46" s="70"/>
      <c r="I46" s="70"/>
      <c r="J46" s="159"/>
      <c r="K46" s="159"/>
      <c r="L46" s="159"/>
      <c r="M46" s="159"/>
      <c r="N46" s="222">
        <v>0</v>
      </c>
      <c r="O46" s="35">
        <v>0</v>
      </c>
      <c r="P46" s="35">
        <v>0</v>
      </c>
      <c r="Q46" s="35">
        <v>0</v>
      </c>
      <c r="R46" s="35">
        <f t="shared" si="5"/>
        <v>0</v>
      </c>
      <c r="S46" s="210">
        <f t="shared" si="6"/>
        <v>0</v>
      </c>
      <c r="T46" s="117">
        <f t="shared" si="2"/>
        <v>0</v>
      </c>
    </row>
    <row r="47" spans="1:21" x14ac:dyDescent="0.25">
      <c r="A47" s="260"/>
      <c r="B47" s="324"/>
      <c r="C47" s="331"/>
      <c r="D47" s="134" t="s">
        <v>32</v>
      </c>
      <c r="E47" s="168">
        <v>8180.7</v>
      </c>
      <c r="F47" s="168">
        <v>7973.4191300000002</v>
      </c>
      <c r="G47" s="168">
        <v>5614.6774000000005</v>
      </c>
      <c r="H47" s="168">
        <v>5275.6247000000003</v>
      </c>
      <c r="I47" s="168">
        <v>6082.2259999999997</v>
      </c>
      <c r="J47" s="169">
        <f>5626.0409+114.95</f>
        <v>5740.9908999999998</v>
      </c>
      <c r="K47" s="169">
        <v>8847.4779999999992</v>
      </c>
      <c r="L47" s="169">
        <v>4639.0320000000002</v>
      </c>
      <c r="M47" s="169">
        <f>6198407.9/1000</f>
        <v>6198.4079000000002</v>
      </c>
      <c r="N47" s="224">
        <v>6959.0510000000004</v>
      </c>
      <c r="O47" s="170">
        <f>'пр 7 к Пр'!I35</f>
        <v>6959.0510000000004</v>
      </c>
      <c r="P47" s="170">
        <f>'пр 7 к Пр'!J35</f>
        <v>6959.0510000000004</v>
      </c>
      <c r="Q47" s="170">
        <f>'пр 7 к Пр'!K35</f>
        <v>6959.0510000000004</v>
      </c>
      <c r="R47" s="170">
        <f>'пр 7 к Пр'!L35</f>
        <v>20877.153000000002</v>
      </c>
      <c r="S47" s="210">
        <f>SUM(E47:Q47)</f>
        <v>86388.760030000005</v>
      </c>
      <c r="T47" s="120">
        <f t="shared" si="2"/>
        <v>86388.760030000005</v>
      </c>
    </row>
    <row r="48" spans="1:21" ht="47.25" x14ac:dyDescent="0.25">
      <c r="A48" s="260"/>
      <c r="B48" s="324"/>
      <c r="C48" s="331"/>
      <c r="D48" s="10" t="s">
        <v>121</v>
      </c>
      <c r="E48" s="71"/>
      <c r="F48" s="71"/>
      <c r="G48" s="71"/>
      <c r="H48" s="71"/>
      <c r="I48" s="71"/>
      <c r="J48" s="158"/>
      <c r="K48" s="158"/>
      <c r="L48" s="158"/>
      <c r="M48" s="158"/>
      <c r="N48" s="224">
        <v>0</v>
      </c>
      <c r="O48" s="36">
        <v>0</v>
      </c>
      <c r="P48" s="36">
        <v>0</v>
      </c>
      <c r="Q48" s="36">
        <v>0</v>
      </c>
      <c r="R48" s="35">
        <f t="shared" si="5"/>
        <v>0</v>
      </c>
      <c r="S48" s="210">
        <f t="shared" si="6"/>
        <v>0</v>
      </c>
      <c r="T48" s="120">
        <f t="shared" si="2"/>
        <v>0</v>
      </c>
    </row>
    <row r="49" spans="1:20" x14ac:dyDescent="0.25">
      <c r="A49" s="260"/>
      <c r="B49" s="293"/>
      <c r="C49" s="331"/>
      <c r="D49" s="41" t="s">
        <v>14</v>
      </c>
      <c r="E49" s="70"/>
      <c r="F49" s="70"/>
      <c r="G49" s="70"/>
      <c r="H49" s="70"/>
      <c r="I49" s="70"/>
      <c r="J49" s="157"/>
      <c r="K49" s="157"/>
      <c r="L49" s="157"/>
      <c r="M49" s="157"/>
      <c r="N49" s="224">
        <v>0</v>
      </c>
      <c r="O49" s="36">
        <v>0</v>
      </c>
      <c r="P49" s="36">
        <v>0</v>
      </c>
      <c r="Q49" s="36">
        <v>0</v>
      </c>
      <c r="R49" s="35">
        <f t="shared" si="5"/>
        <v>0</v>
      </c>
      <c r="S49" s="210">
        <f t="shared" si="6"/>
        <v>0</v>
      </c>
      <c r="T49" s="120">
        <f t="shared" si="2"/>
        <v>0</v>
      </c>
    </row>
    <row r="50" spans="1:20" ht="15.75" customHeight="1" x14ac:dyDescent="0.25">
      <c r="A50" s="274"/>
      <c r="B50" s="292" t="s">
        <v>129</v>
      </c>
      <c r="C50" s="289" t="s">
        <v>216</v>
      </c>
      <c r="D50" s="54" t="s">
        <v>29</v>
      </c>
      <c r="E50" s="72">
        <f t="shared" ref="E50:I50" si="24">E52+E53+E54+E55+E56</f>
        <v>0</v>
      </c>
      <c r="F50" s="72">
        <f t="shared" si="24"/>
        <v>0</v>
      </c>
      <c r="G50" s="72">
        <f t="shared" si="24"/>
        <v>0</v>
      </c>
      <c r="H50" s="72">
        <f t="shared" si="24"/>
        <v>0</v>
      </c>
      <c r="I50" s="72">
        <f t="shared" si="24"/>
        <v>1035.356</v>
      </c>
      <c r="J50" s="69">
        <f>J52+J53+J54+J55+J56</f>
        <v>0</v>
      </c>
      <c r="K50" s="69">
        <f>SUM(K52:K54)</f>
        <v>0</v>
      </c>
      <c r="L50" s="69">
        <f t="shared" ref="L50:M50" si="25">SUM(L52:L54)</f>
        <v>0</v>
      </c>
      <c r="M50" s="69">
        <f t="shared" si="25"/>
        <v>0</v>
      </c>
      <c r="N50" s="223">
        <v>1088.009</v>
      </c>
      <c r="O50" s="55">
        <f>O52+O53+O54+O55+O56</f>
        <v>1088.009</v>
      </c>
      <c r="P50" s="55">
        <f t="shared" ref="P50:Q50" si="26">P52+P53+P54+P55+P56</f>
        <v>1088.009</v>
      </c>
      <c r="Q50" s="55">
        <f t="shared" si="26"/>
        <v>1088.009</v>
      </c>
      <c r="R50" s="55">
        <f t="shared" ref="R50" si="27">O50+P50+Q50</f>
        <v>3264.027</v>
      </c>
      <c r="S50" s="210">
        <f>SUM(E50:Q50)</f>
        <v>5387.3919999999998</v>
      </c>
      <c r="T50" s="120"/>
    </row>
    <row r="51" spans="1:20" x14ac:dyDescent="0.25">
      <c r="A51" s="276"/>
      <c r="B51" s="324"/>
      <c r="C51" s="289"/>
      <c r="D51" s="171" t="s">
        <v>13</v>
      </c>
      <c r="E51" s="70"/>
      <c r="F51" s="70"/>
      <c r="G51" s="70"/>
      <c r="H51" s="70"/>
      <c r="I51" s="70"/>
      <c r="J51" s="157"/>
      <c r="K51" s="157"/>
      <c r="L51" s="157"/>
      <c r="M51" s="157"/>
      <c r="N51" s="224"/>
      <c r="O51" s="36"/>
      <c r="P51" s="36"/>
      <c r="Q51" s="36"/>
      <c r="R51" s="35"/>
      <c r="S51" s="210">
        <f t="shared" si="6"/>
        <v>0</v>
      </c>
      <c r="T51" s="120"/>
    </row>
    <row r="52" spans="1:20" x14ac:dyDescent="0.25">
      <c r="A52" s="276"/>
      <c r="B52" s="324"/>
      <c r="C52" s="289"/>
      <c r="D52" s="9" t="s">
        <v>119</v>
      </c>
      <c r="E52" s="70"/>
      <c r="F52" s="70"/>
      <c r="G52" s="70"/>
      <c r="H52" s="70"/>
      <c r="I52" s="70"/>
      <c r="J52" s="157"/>
      <c r="K52" s="157"/>
      <c r="L52" s="157"/>
      <c r="M52" s="157"/>
      <c r="N52" s="224"/>
      <c r="O52" s="36"/>
      <c r="P52" s="36"/>
      <c r="Q52" s="36"/>
      <c r="R52" s="35"/>
      <c r="S52" s="210">
        <f t="shared" si="6"/>
        <v>0</v>
      </c>
      <c r="T52" s="120"/>
    </row>
    <row r="53" spans="1:20" x14ac:dyDescent="0.25">
      <c r="A53" s="276"/>
      <c r="B53" s="324"/>
      <c r="C53" s="289"/>
      <c r="D53" s="171" t="s">
        <v>120</v>
      </c>
      <c r="E53" s="70"/>
      <c r="F53" s="70"/>
      <c r="G53" s="70"/>
      <c r="H53" s="70"/>
      <c r="I53" s="70"/>
      <c r="J53" s="157"/>
      <c r="K53" s="157"/>
      <c r="L53" s="157"/>
      <c r="M53" s="157"/>
      <c r="N53" s="224"/>
      <c r="O53" s="36"/>
      <c r="P53" s="36"/>
      <c r="Q53" s="36"/>
      <c r="R53" s="35"/>
      <c r="S53" s="210">
        <f t="shared" si="6"/>
        <v>0</v>
      </c>
      <c r="T53" s="120"/>
    </row>
    <row r="54" spans="1:20" x14ac:dyDescent="0.25">
      <c r="A54" s="276"/>
      <c r="B54" s="324"/>
      <c r="C54" s="289"/>
      <c r="D54" s="134" t="s">
        <v>32</v>
      </c>
      <c r="E54" s="70"/>
      <c r="F54" s="70"/>
      <c r="G54" s="70"/>
      <c r="H54" s="70"/>
      <c r="I54" s="70">
        <v>1035.356</v>
      </c>
      <c r="J54" s="157"/>
      <c r="K54" s="157"/>
      <c r="L54" s="157"/>
      <c r="M54" s="157">
        <v>0</v>
      </c>
      <c r="N54" s="224">
        <v>1088.009</v>
      </c>
      <c r="O54" s="36">
        <f>'пр 7 к Пр'!I42</f>
        <v>1088.009</v>
      </c>
      <c r="P54" s="36">
        <f>'пр 7 к Пр'!J42</f>
        <v>1088.009</v>
      </c>
      <c r="Q54" s="36">
        <f>'пр 7 к Пр'!K42</f>
        <v>1088.009</v>
      </c>
      <c r="R54" s="36">
        <f>'пр 7 к Пр'!L42</f>
        <v>3264.027</v>
      </c>
      <c r="S54" s="210">
        <f>SUM(E54:Q54)</f>
        <v>5387.3919999999998</v>
      </c>
      <c r="T54" s="120"/>
    </row>
    <row r="55" spans="1:20" ht="47.25" x14ac:dyDescent="0.25">
      <c r="A55" s="276"/>
      <c r="B55" s="324"/>
      <c r="C55" s="289"/>
      <c r="D55" s="10" t="s">
        <v>121</v>
      </c>
      <c r="E55" s="70"/>
      <c r="F55" s="70"/>
      <c r="G55" s="70"/>
      <c r="H55" s="70"/>
      <c r="I55" s="70"/>
      <c r="J55" s="157"/>
      <c r="K55" s="157"/>
      <c r="L55" s="157"/>
      <c r="M55" s="157"/>
      <c r="N55" s="224"/>
      <c r="O55" s="36"/>
      <c r="P55" s="36"/>
      <c r="Q55" s="36"/>
      <c r="R55" s="35"/>
      <c r="S55" s="210">
        <f t="shared" si="6"/>
        <v>0</v>
      </c>
      <c r="T55" s="120"/>
    </row>
    <row r="56" spans="1:20" x14ac:dyDescent="0.25">
      <c r="A56" s="275"/>
      <c r="B56" s="293"/>
      <c r="C56" s="289"/>
      <c r="D56" s="171" t="s">
        <v>14</v>
      </c>
      <c r="E56" s="70"/>
      <c r="F56" s="70"/>
      <c r="G56" s="70"/>
      <c r="H56" s="70"/>
      <c r="I56" s="70"/>
      <c r="J56" s="157"/>
      <c r="K56" s="157"/>
      <c r="L56" s="157"/>
      <c r="M56" s="157"/>
      <c r="N56" s="224"/>
      <c r="O56" s="36"/>
      <c r="P56" s="36"/>
      <c r="Q56" s="36"/>
      <c r="R56" s="35"/>
      <c r="S56" s="210">
        <f t="shared" si="6"/>
        <v>0</v>
      </c>
      <c r="T56" s="120"/>
    </row>
    <row r="57" spans="1:20" ht="15.75" customHeight="1" x14ac:dyDescent="0.25">
      <c r="A57" s="274"/>
      <c r="B57" s="292" t="s">
        <v>129</v>
      </c>
      <c r="C57" s="289" t="s">
        <v>217</v>
      </c>
      <c r="D57" s="54" t="s">
        <v>29</v>
      </c>
      <c r="E57" s="72">
        <f t="shared" ref="E57:I57" si="28">E59+E60+E61+E62+E63</f>
        <v>0</v>
      </c>
      <c r="F57" s="72">
        <f t="shared" si="28"/>
        <v>0</v>
      </c>
      <c r="G57" s="72">
        <f t="shared" si="28"/>
        <v>0</v>
      </c>
      <c r="H57" s="72">
        <f t="shared" si="28"/>
        <v>0</v>
      </c>
      <c r="I57" s="72">
        <f t="shared" si="28"/>
        <v>0</v>
      </c>
      <c r="J57" s="69">
        <f>J59+J60+J61+J62+J63</f>
        <v>0</v>
      </c>
      <c r="K57" s="69">
        <f>SUM(K59:K61)</f>
        <v>0</v>
      </c>
      <c r="L57" s="69">
        <f>SUM(L59:L61)</f>
        <v>0</v>
      </c>
      <c r="M57" s="69">
        <f>SUM(M59:M61)</f>
        <v>0</v>
      </c>
      <c r="N57" s="223">
        <v>0</v>
      </c>
      <c r="O57" s="55">
        <f>O59+O60+O61+O62+O63</f>
        <v>0</v>
      </c>
      <c r="P57" s="55">
        <f t="shared" ref="P57:Q57" si="29">P59+P60+P61+P62+P63</f>
        <v>0</v>
      </c>
      <c r="Q57" s="55">
        <f t="shared" si="29"/>
        <v>0</v>
      </c>
      <c r="R57" s="55">
        <f t="shared" ref="R57" si="30">O57+P57+Q57</f>
        <v>0</v>
      </c>
      <c r="S57" s="210">
        <f t="shared" si="6"/>
        <v>0</v>
      </c>
      <c r="T57" s="120"/>
    </row>
    <row r="58" spans="1:20" x14ac:dyDescent="0.25">
      <c r="A58" s="276"/>
      <c r="B58" s="324"/>
      <c r="C58" s="289"/>
      <c r="D58" s="171" t="s">
        <v>13</v>
      </c>
      <c r="E58" s="70"/>
      <c r="F58" s="70"/>
      <c r="G58" s="70"/>
      <c r="H58" s="70"/>
      <c r="I58" s="70"/>
      <c r="J58" s="157"/>
      <c r="K58" s="157"/>
      <c r="L58" s="157"/>
      <c r="M58" s="157"/>
      <c r="N58" s="224"/>
      <c r="O58" s="36"/>
      <c r="P58" s="36"/>
      <c r="Q58" s="36"/>
      <c r="R58" s="35"/>
      <c r="S58" s="210">
        <f t="shared" si="6"/>
        <v>0</v>
      </c>
      <c r="T58" s="120"/>
    </row>
    <row r="59" spans="1:20" x14ac:dyDescent="0.25">
      <c r="A59" s="276"/>
      <c r="B59" s="324"/>
      <c r="C59" s="289"/>
      <c r="D59" s="9" t="s">
        <v>119</v>
      </c>
      <c r="E59" s="70"/>
      <c r="F59" s="70"/>
      <c r="G59" s="70"/>
      <c r="H59" s="70"/>
      <c r="I59" s="70"/>
      <c r="J59" s="157"/>
      <c r="K59" s="157"/>
      <c r="L59" s="157"/>
      <c r="M59" s="157"/>
      <c r="N59" s="224"/>
      <c r="O59" s="36"/>
      <c r="P59" s="36"/>
      <c r="Q59" s="36"/>
      <c r="R59" s="35"/>
      <c r="S59" s="210">
        <f t="shared" si="6"/>
        <v>0</v>
      </c>
      <c r="T59" s="120"/>
    </row>
    <row r="60" spans="1:20" x14ac:dyDescent="0.25">
      <c r="A60" s="276"/>
      <c r="B60" s="324"/>
      <c r="C60" s="289"/>
      <c r="D60" s="171" t="s">
        <v>120</v>
      </c>
      <c r="E60" s="70"/>
      <c r="F60" s="70"/>
      <c r="G60" s="70"/>
      <c r="H60" s="70"/>
      <c r="I60" s="70"/>
      <c r="J60" s="157"/>
      <c r="K60" s="157"/>
      <c r="L60" s="157"/>
      <c r="M60" s="157"/>
      <c r="N60" s="224"/>
      <c r="O60" s="36"/>
      <c r="P60" s="36"/>
      <c r="Q60" s="36"/>
      <c r="R60" s="35"/>
      <c r="S60" s="210">
        <f t="shared" si="6"/>
        <v>0</v>
      </c>
      <c r="T60" s="120"/>
    </row>
    <row r="61" spans="1:20" x14ac:dyDescent="0.25">
      <c r="A61" s="276"/>
      <c r="B61" s="324"/>
      <c r="C61" s="289"/>
      <c r="D61" s="134" t="s">
        <v>32</v>
      </c>
      <c r="E61" s="70"/>
      <c r="F61" s="70"/>
      <c r="G61" s="70"/>
      <c r="H61" s="70"/>
      <c r="I61" s="70"/>
      <c r="J61" s="157"/>
      <c r="K61" s="157"/>
      <c r="L61" s="157"/>
      <c r="M61" s="157">
        <v>0</v>
      </c>
      <c r="N61" s="224">
        <v>0</v>
      </c>
      <c r="O61" s="36">
        <f>'пр 7 к Пр'!I45</f>
        <v>0</v>
      </c>
      <c r="P61" s="36">
        <f>'пр 7 к Пр'!J45</f>
        <v>0</v>
      </c>
      <c r="Q61" s="36">
        <f>'пр 7 к Пр'!K45</f>
        <v>0</v>
      </c>
      <c r="R61" s="36">
        <f>'пр 7 к Пр'!L45</f>
        <v>0</v>
      </c>
      <c r="S61" s="210">
        <f t="shared" si="6"/>
        <v>0</v>
      </c>
      <c r="T61" s="120"/>
    </row>
    <row r="62" spans="1:20" ht="47.25" x14ac:dyDescent="0.25">
      <c r="A62" s="276"/>
      <c r="B62" s="324"/>
      <c r="C62" s="289"/>
      <c r="D62" s="10" t="s">
        <v>121</v>
      </c>
      <c r="E62" s="70"/>
      <c r="F62" s="70"/>
      <c r="G62" s="70"/>
      <c r="H62" s="70"/>
      <c r="I62" s="70"/>
      <c r="J62" s="157"/>
      <c r="K62" s="157"/>
      <c r="L62" s="157"/>
      <c r="M62" s="157"/>
      <c r="N62" s="224"/>
      <c r="O62" s="36"/>
      <c r="P62" s="36"/>
      <c r="Q62" s="36"/>
      <c r="R62" s="35"/>
      <c r="S62" s="210">
        <f t="shared" si="6"/>
        <v>0</v>
      </c>
      <c r="T62" s="120"/>
    </row>
    <row r="63" spans="1:20" x14ac:dyDescent="0.25">
      <c r="A63" s="275"/>
      <c r="B63" s="293"/>
      <c r="C63" s="289"/>
      <c r="D63" s="171" t="s">
        <v>14</v>
      </c>
      <c r="E63" s="70"/>
      <c r="F63" s="70"/>
      <c r="G63" s="70"/>
      <c r="H63" s="70"/>
      <c r="I63" s="70"/>
      <c r="J63" s="157"/>
      <c r="K63" s="157"/>
      <c r="L63" s="157"/>
      <c r="M63" s="157"/>
      <c r="N63" s="224"/>
      <c r="O63" s="36"/>
      <c r="P63" s="36"/>
      <c r="Q63" s="36"/>
      <c r="R63" s="35"/>
      <c r="S63" s="210">
        <f t="shared" si="6"/>
        <v>0</v>
      </c>
      <c r="T63" s="120"/>
    </row>
    <row r="64" spans="1:20" x14ac:dyDescent="0.25">
      <c r="A64" s="260"/>
      <c r="B64" s="292" t="s">
        <v>129</v>
      </c>
      <c r="C64" s="289" t="s">
        <v>203</v>
      </c>
      <c r="D64" s="54" t="s">
        <v>29</v>
      </c>
      <c r="E64" s="72">
        <f t="shared" ref="E64:I64" si="31">E66+E67+E68+E69+E70</f>
        <v>0</v>
      </c>
      <c r="F64" s="72">
        <f t="shared" si="31"/>
        <v>0</v>
      </c>
      <c r="G64" s="72">
        <f t="shared" si="31"/>
        <v>0</v>
      </c>
      <c r="H64" s="72">
        <f t="shared" si="31"/>
        <v>0</v>
      </c>
      <c r="I64" s="72">
        <f t="shared" si="31"/>
        <v>0</v>
      </c>
      <c r="J64" s="156">
        <f>J66+J67+J68+J69+J70</f>
        <v>0</v>
      </c>
      <c r="K64" s="156">
        <f>SUM(K66:K68)</f>
        <v>0</v>
      </c>
      <c r="L64" s="156">
        <f t="shared" ref="L64:M64" si="32">SUM(L66:L68)</f>
        <v>0</v>
      </c>
      <c r="M64" s="156">
        <f t="shared" si="32"/>
        <v>0</v>
      </c>
      <c r="N64" s="223">
        <v>0</v>
      </c>
      <c r="O64" s="55">
        <f>O66+O67+O68+O69+O70</f>
        <v>0</v>
      </c>
      <c r="P64" s="55">
        <f t="shared" ref="P64" si="33">P66+P67+P68+P69+P70</f>
        <v>0</v>
      </c>
      <c r="Q64" s="55">
        <f>Q68</f>
        <v>0</v>
      </c>
      <c r="R64" s="55">
        <f t="shared" ref="R64:R70" si="34">O64+P64+Q64</f>
        <v>0</v>
      </c>
      <c r="S64" s="210">
        <f t="shared" si="6"/>
        <v>0</v>
      </c>
      <c r="T64" s="119">
        <f t="shared" ref="T64:T71" si="35">SUM(E64:Q64)</f>
        <v>0</v>
      </c>
    </row>
    <row r="65" spans="1:23" x14ac:dyDescent="0.25">
      <c r="A65" s="260"/>
      <c r="B65" s="324"/>
      <c r="C65" s="289"/>
      <c r="D65" s="48" t="s">
        <v>13</v>
      </c>
      <c r="E65" s="70"/>
      <c r="F65" s="70"/>
      <c r="G65" s="70"/>
      <c r="H65" s="70"/>
      <c r="I65" s="70"/>
      <c r="J65" s="157"/>
      <c r="K65" s="157"/>
      <c r="L65" s="157"/>
      <c r="M65" s="157"/>
      <c r="N65" s="222"/>
      <c r="O65" s="35"/>
      <c r="P65" s="35"/>
      <c r="Q65" s="35"/>
      <c r="R65" s="35">
        <f t="shared" si="34"/>
        <v>0</v>
      </c>
      <c r="S65" s="210">
        <f t="shared" si="6"/>
        <v>0</v>
      </c>
      <c r="T65" s="117">
        <f t="shared" si="35"/>
        <v>0</v>
      </c>
    </row>
    <row r="66" spans="1:23" x14ac:dyDescent="0.25">
      <c r="A66" s="260"/>
      <c r="B66" s="324"/>
      <c r="C66" s="289"/>
      <c r="D66" s="9" t="s">
        <v>119</v>
      </c>
      <c r="E66" s="70"/>
      <c r="F66" s="70"/>
      <c r="G66" s="70"/>
      <c r="H66" s="70"/>
      <c r="I66" s="70"/>
      <c r="J66" s="157"/>
      <c r="K66" s="157"/>
      <c r="L66" s="157"/>
      <c r="M66" s="157"/>
      <c r="N66" s="222"/>
      <c r="O66" s="35"/>
      <c r="P66" s="35"/>
      <c r="Q66" s="35"/>
      <c r="R66" s="35">
        <f t="shared" si="34"/>
        <v>0</v>
      </c>
      <c r="S66" s="210">
        <f t="shared" si="6"/>
        <v>0</v>
      </c>
      <c r="T66" s="117">
        <f t="shared" si="35"/>
        <v>0</v>
      </c>
    </row>
    <row r="67" spans="1:23" x14ac:dyDescent="0.25">
      <c r="A67" s="260"/>
      <c r="B67" s="324"/>
      <c r="C67" s="289"/>
      <c r="D67" s="48" t="s">
        <v>120</v>
      </c>
      <c r="E67" s="70"/>
      <c r="F67" s="70"/>
      <c r="G67" s="70"/>
      <c r="H67" s="70"/>
      <c r="I67" s="70"/>
      <c r="J67" s="157"/>
      <c r="K67" s="157"/>
      <c r="L67" s="157"/>
      <c r="M67" s="157"/>
      <c r="N67" s="222"/>
      <c r="O67" s="35"/>
      <c r="P67" s="35"/>
      <c r="Q67" s="35"/>
      <c r="R67" s="35">
        <f t="shared" si="34"/>
        <v>0</v>
      </c>
      <c r="S67" s="210">
        <f t="shared" si="6"/>
        <v>0</v>
      </c>
      <c r="T67" s="117">
        <f t="shared" si="35"/>
        <v>0</v>
      </c>
    </row>
    <row r="68" spans="1:23" x14ac:dyDescent="0.25">
      <c r="A68" s="260"/>
      <c r="B68" s="324"/>
      <c r="C68" s="289"/>
      <c r="D68" s="48" t="s">
        <v>32</v>
      </c>
      <c r="E68" s="70"/>
      <c r="F68" s="70"/>
      <c r="G68" s="70"/>
      <c r="H68" s="70">
        <v>0</v>
      </c>
      <c r="I68" s="70"/>
      <c r="J68" s="157"/>
      <c r="K68" s="157"/>
      <c r="L68" s="157">
        <v>0</v>
      </c>
      <c r="M68" s="157">
        <v>0</v>
      </c>
      <c r="N68" s="224">
        <v>0</v>
      </c>
      <c r="O68" s="36">
        <v>0</v>
      </c>
      <c r="P68" s="36">
        <v>0</v>
      </c>
      <c r="Q68" s="36">
        <v>0</v>
      </c>
      <c r="R68" s="35">
        <f t="shared" si="34"/>
        <v>0</v>
      </c>
      <c r="S68" s="210">
        <f t="shared" si="6"/>
        <v>0</v>
      </c>
      <c r="T68" s="120">
        <f t="shared" si="35"/>
        <v>0</v>
      </c>
    </row>
    <row r="69" spans="1:23" ht="47.25" x14ac:dyDescent="0.25">
      <c r="A69" s="260"/>
      <c r="B69" s="324"/>
      <c r="C69" s="289"/>
      <c r="D69" s="10" t="s">
        <v>121</v>
      </c>
      <c r="E69" s="71"/>
      <c r="F69" s="71"/>
      <c r="G69" s="71"/>
      <c r="H69" s="71"/>
      <c r="I69" s="71"/>
      <c r="J69" s="158"/>
      <c r="K69" s="158"/>
      <c r="L69" s="158"/>
      <c r="M69" s="158"/>
      <c r="N69" s="224"/>
      <c r="O69" s="36"/>
      <c r="P69" s="36"/>
      <c r="Q69" s="36"/>
      <c r="R69" s="35">
        <f t="shared" si="34"/>
        <v>0</v>
      </c>
      <c r="S69" s="210">
        <f t="shared" si="6"/>
        <v>0</v>
      </c>
      <c r="T69" s="120">
        <f t="shared" si="35"/>
        <v>0</v>
      </c>
    </row>
    <row r="70" spans="1:23" x14ac:dyDescent="0.25">
      <c r="A70" s="260"/>
      <c r="B70" s="293"/>
      <c r="C70" s="289"/>
      <c r="D70" s="48" t="s">
        <v>14</v>
      </c>
      <c r="E70" s="70"/>
      <c r="F70" s="70"/>
      <c r="G70" s="70"/>
      <c r="H70" s="70"/>
      <c r="I70" s="70"/>
      <c r="J70" s="157"/>
      <c r="K70" s="157"/>
      <c r="L70" s="157"/>
      <c r="M70" s="157"/>
      <c r="N70" s="224"/>
      <c r="O70" s="36"/>
      <c r="P70" s="36"/>
      <c r="Q70" s="36"/>
      <c r="R70" s="35">
        <f t="shared" si="34"/>
        <v>0</v>
      </c>
      <c r="S70" s="210">
        <f t="shared" si="6"/>
        <v>0</v>
      </c>
      <c r="T70" s="120">
        <f t="shared" si="35"/>
        <v>0</v>
      </c>
      <c r="W70" s="115">
        <f>T64</f>
        <v>0</v>
      </c>
    </row>
    <row r="71" spans="1:23" x14ac:dyDescent="0.25">
      <c r="A71" s="260"/>
      <c r="B71" s="292" t="s">
        <v>129</v>
      </c>
      <c r="C71" s="289" t="s">
        <v>225</v>
      </c>
      <c r="D71" s="54" t="s">
        <v>29</v>
      </c>
      <c r="E71" s="72">
        <f t="shared" ref="E71:I71" si="36">E73+E74+E75+E76+E77</f>
        <v>0</v>
      </c>
      <c r="F71" s="72">
        <f t="shared" si="36"/>
        <v>0</v>
      </c>
      <c r="G71" s="72">
        <f t="shared" si="36"/>
        <v>0</v>
      </c>
      <c r="H71" s="72">
        <f t="shared" si="36"/>
        <v>0</v>
      </c>
      <c r="I71" s="72">
        <f t="shared" si="36"/>
        <v>0</v>
      </c>
      <c r="J71" s="156">
        <f>J73+J74+J75+J76+J77</f>
        <v>0</v>
      </c>
      <c r="K71" s="156">
        <f>SUM(K73:K75)</f>
        <v>0</v>
      </c>
      <c r="L71" s="156">
        <f t="shared" ref="L71:M71" si="37">SUM(L73:L75)</f>
        <v>0</v>
      </c>
      <c r="M71" s="156">
        <f t="shared" si="37"/>
        <v>0</v>
      </c>
      <c r="N71" s="223">
        <v>0</v>
      </c>
      <c r="O71" s="55">
        <f>O73+O74+O75+O76+O77</f>
        <v>0</v>
      </c>
      <c r="P71" s="55">
        <f t="shared" ref="P71" si="38">P73+P74+P75+P76+P77</f>
        <v>0</v>
      </c>
      <c r="Q71" s="55">
        <f>Q75</f>
        <v>0</v>
      </c>
      <c r="R71" s="55">
        <f t="shared" ref="R71:R77" si="39">O71+P71+Q71</f>
        <v>0</v>
      </c>
      <c r="S71" s="210">
        <f t="shared" si="6"/>
        <v>0</v>
      </c>
      <c r="T71" s="119">
        <f t="shared" si="35"/>
        <v>0</v>
      </c>
    </row>
    <row r="72" spans="1:23" x14ac:dyDescent="0.25">
      <c r="A72" s="260"/>
      <c r="B72" s="324"/>
      <c r="C72" s="289"/>
      <c r="D72" s="175" t="s">
        <v>13</v>
      </c>
      <c r="E72" s="70"/>
      <c r="F72" s="70"/>
      <c r="G72" s="70"/>
      <c r="H72" s="70"/>
      <c r="I72" s="70"/>
      <c r="J72" s="157"/>
      <c r="K72" s="157"/>
      <c r="L72" s="157"/>
      <c r="M72" s="157"/>
      <c r="N72" s="222"/>
      <c r="O72" s="35"/>
      <c r="P72" s="35"/>
      <c r="Q72" s="35"/>
      <c r="R72" s="35">
        <f t="shared" si="39"/>
        <v>0</v>
      </c>
      <c r="S72" s="210">
        <f t="shared" si="6"/>
        <v>0</v>
      </c>
      <c r="T72" s="117">
        <f t="shared" ref="T72:T77" si="40">SUM(E72:Q72)</f>
        <v>0</v>
      </c>
    </row>
    <row r="73" spans="1:23" x14ac:dyDescent="0.25">
      <c r="A73" s="260"/>
      <c r="B73" s="324"/>
      <c r="C73" s="289"/>
      <c r="D73" s="9" t="s">
        <v>119</v>
      </c>
      <c r="E73" s="70"/>
      <c r="F73" s="70"/>
      <c r="G73" s="70"/>
      <c r="H73" s="70"/>
      <c r="I73" s="70"/>
      <c r="J73" s="157"/>
      <c r="K73" s="157"/>
      <c r="L73" s="157"/>
      <c r="M73" s="157"/>
      <c r="N73" s="222"/>
      <c r="O73" s="35"/>
      <c r="P73" s="35"/>
      <c r="Q73" s="35"/>
      <c r="R73" s="35">
        <f t="shared" si="39"/>
        <v>0</v>
      </c>
      <c r="S73" s="210">
        <f t="shared" si="6"/>
        <v>0</v>
      </c>
      <c r="T73" s="117">
        <f t="shared" si="40"/>
        <v>0</v>
      </c>
    </row>
    <row r="74" spans="1:23" x14ac:dyDescent="0.25">
      <c r="A74" s="260"/>
      <c r="B74" s="324"/>
      <c r="C74" s="289"/>
      <c r="D74" s="175" t="s">
        <v>120</v>
      </c>
      <c r="E74" s="70"/>
      <c r="F74" s="70"/>
      <c r="G74" s="70"/>
      <c r="H74" s="70"/>
      <c r="I74" s="70"/>
      <c r="J74" s="157"/>
      <c r="K74" s="157"/>
      <c r="L74" s="157"/>
      <c r="M74" s="157"/>
      <c r="N74" s="222"/>
      <c r="O74" s="35"/>
      <c r="P74" s="35"/>
      <c r="Q74" s="35"/>
      <c r="R74" s="35">
        <f t="shared" si="39"/>
        <v>0</v>
      </c>
      <c r="S74" s="210">
        <f t="shared" si="6"/>
        <v>0</v>
      </c>
      <c r="T74" s="117">
        <f t="shared" si="40"/>
        <v>0</v>
      </c>
    </row>
    <row r="75" spans="1:23" x14ac:dyDescent="0.25">
      <c r="A75" s="260"/>
      <c r="B75" s="324"/>
      <c r="C75" s="289"/>
      <c r="D75" s="175" t="s">
        <v>32</v>
      </c>
      <c r="E75" s="70"/>
      <c r="F75" s="70"/>
      <c r="G75" s="70"/>
      <c r="H75" s="70">
        <v>0</v>
      </c>
      <c r="I75" s="70"/>
      <c r="J75" s="157"/>
      <c r="K75" s="157"/>
      <c r="L75" s="157">
        <v>0</v>
      </c>
      <c r="M75" s="157">
        <v>0</v>
      </c>
      <c r="N75" s="224">
        <v>0</v>
      </c>
      <c r="O75" s="36">
        <f>'пр 7 к Пр'!I51</f>
        <v>0</v>
      </c>
      <c r="P75" s="36">
        <v>0</v>
      </c>
      <c r="Q75" s="36">
        <v>0</v>
      </c>
      <c r="R75" s="35">
        <f t="shared" si="39"/>
        <v>0</v>
      </c>
      <c r="S75" s="210">
        <f t="shared" si="6"/>
        <v>0</v>
      </c>
      <c r="T75" s="120">
        <f t="shared" si="40"/>
        <v>0</v>
      </c>
    </row>
    <row r="76" spans="1:23" ht="47.25" x14ac:dyDescent="0.25">
      <c r="A76" s="260"/>
      <c r="B76" s="324"/>
      <c r="C76" s="289"/>
      <c r="D76" s="10" t="s">
        <v>121</v>
      </c>
      <c r="E76" s="71"/>
      <c r="F76" s="71"/>
      <c r="G76" s="71"/>
      <c r="H76" s="71"/>
      <c r="I76" s="71"/>
      <c r="J76" s="158"/>
      <c r="K76" s="158"/>
      <c r="L76" s="158"/>
      <c r="M76" s="158"/>
      <c r="N76" s="224"/>
      <c r="O76" s="36"/>
      <c r="P76" s="36"/>
      <c r="Q76" s="36"/>
      <c r="R76" s="35">
        <f t="shared" si="39"/>
        <v>0</v>
      </c>
      <c r="S76" s="210">
        <f t="shared" si="6"/>
        <v>0</v>
      </c>
      <c r="T76" s="120">
        <f t="shared" si="40"/>
        <v>0</v>
      </c>
    </row>
    <row r="77" spans="1:23" x14ac:dyDescent="0.25">
      <c r="A77" s="260"/>
      <c r="B77" s="293"/>
      <c r="C77" s="289"/>
      <c r="D77" s="175" t="s">
        <v>14</v>
      </c>
      <c r="E77" s="70"/>
      <c r="F77" s="70"/>
      <c r="G77" s="70"/>
      <c r="H77" s="70"/>
      <c r="I77" s="70"/>
      <c r="J77" s="157"/>
      <c r="K77" s="157"/>
      <c r="L77" s="157"/>
      <c r="M77" s="157"/>
      <c r="N77" s="224"/>
      <c r="O77" s="36"/>
      <c r="P77" s="36"/>
      <c r="Q77" s="36"/>
      <c r="R77" s="35">
        <f t="shared" si="39"/>
        <v>0</v>
      </c>
      <c r="S77" s="210">
        <f t="shared" si="6"/>
        <v>0</v>
      </c>
      <c r="T77" s="120">
        <f t="shared" si="40"/>
        <v>0</v>
      </c>
      <c r="W77" s="115">
        <f>T71</f>
        <v>0</v>
      </c>
    </row>
  </sheetData>
  <mergeCells count="37">
    <mergeCell ref="P1:R1"/>
    <mergeCell ref="A64:A70"/>
    <mergeCell ref="B64:B70"/>
    <mergeCell ref="C64:C70"/>
    <mergeCell ref="C43:C49"/>
    <mergeCell ref="B43:B49"/>
    <mergeCell ref="A43:A49"/>
    <mergeCell ref="P4:R4"/>
    <mergeCell ref="A36:A42"/>
    <mergeCell ref="B36:B42"/>
    <mergeCell ref="C36:C42"/>
    <mergeCell ref="R12:R13"/>
    <mergeCell ref="A15:A21"/>
    <mergeCell ref="B15:B21"/>
    <mergeCell ref="C15:C21"/>
    <mergeCell ref="A8:R8"/>
    <mergeCell ref="A29:A35"/>
    <mergeCell ref="P5:R5"/>
    <mergeCell ref="B29:B35"/>
    <mergeCell ref="C29:C35"/>
    <mergeCell ref="A12:A13"/>
    <mergeCell ref="B12:B13"/>
    <mergeCell ref="C12:C13"/>
    <mergeCell ref="A9:R9"/>
    <mergeCell ref="A22:A28"/>
    <mergeCell ref="B22:B28"/>
    <mergeCell ref="D12:D13"/>
    <mergeCell ref="C22:C28"/>
    <mergeCell ref="A71:A77"/>
    <mergeCell ref="B71:B77"/>
    <mergeCell ref="C71:C77"/>
    <mergeCell ref="B50:B56"/>
    <mergeCell ref="B57:B63"/>
    <mergeCell ref="A50:A56"/>
    <mergeCell ref="A57:A63"/>
    <mergeCell ref="C50:C56"/>
    <mergeCell ref="C57:C63"/>
  </mergeCells>
  <pageMargins left="0.23622047244094491" right="0.23622047244094491" top="0.74803149606299213" bottom="0.74803149606299213" header="0.31496062992125984" footer="0.31496062992125984"/>
  <pageSetup paperSize="9" scale="98" firstPageNumber="67" fitToHeight="0" orientation="landscape" useFirstPageNumber="1" r:id="rId1"/>
  <headerFooter>
    <oddHeader>&amp;C&amp;P</oddHeader>
  </headerFooter>
  <rowBreaks count="1" manualBreakCount="1">
    <brk id="42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2" t="s">
        <v>11</v>
      </c>
      <c r="B1" s="332" t="s">
        <v>165</v>
      </c>
      <c r="C1" s="332" t="s">
        <v>166</v>
      </c>
      <c r="D1" s="332" t="s">
        <v>167</v>
      </c>
      <c r="E1" s="332" t="s">
        <v>168</v>
      </c>
      <c r="F1" s="332"/>
      <c r="G1" s="332"/>
      <c r="H1" s="332"/>
      <c r="I1" s="332"/>
      <c r="J1" s="333"/>
    </row>
    <row r="2" spans="1:12" ht="15.75" customHeight="1" x14ac:dyDescent="0.25">
      <c r="A2" s="332"/>
      <c r="B2" s="332"/>
      <c r="C2" s="332"/>
      <c r="D2" s="332"/>
      <c r="E2" s="332" t="s">
        <v>175</v>
      </c>
      <c r="F2" s="332"/>
      <c r="G2" s="332"/>
      <c r="H2" s="332"/>
      <c r="I2" s="332" t="s">
        <v>169</v>
      </c>
      <c r="J2" s="333"/>
    </row>
    <row r="3" spans="1:12" ht="15.75" customHeight="1" x14ac:dyDescent="0.25">
      <c r="A3" s="332"/>
      <c r="B3" s="332"/>
      <c r="C3" s="332"/>
      <c r="D3" s="332"/>
      <c r="E3" s="332" t="s">
        <v>170</v>
      </c>
      <c r="F3" s="332"/>
      <c r="G3" s="332"/>
      <c r="H3" s="332" t="s">
        <v>171</v>
      </c>
      <c r="I3" s="332"/>
      <c r="J3" s="333"/>
    </row>
    <row r="4" spans="1:12" x14ac:dyDescent="0.25">
      <c r="A4" s="332"/>
      <c r="B4" s="332"/>
      <c r="C4" s="332"/>
      <c r="D4" s="332"/>
      <c r="E4" s="98">
        <v>2019</v>
      </c>
      <c r="F4" s="98">
        <v>2020</v>
      </c>
      <c r="G4" s="98">
        <v>2021</v>
      </c>
      <c r="H4" s="332"/>
      <c r="I4" s="332"/>
      <c r="J4" s="333"/>
    </row>
    <row r="5" spans="1:12" ht="60.75" customHeight="1" x14ac:dyDescent="0.25">
      <c r="A5" s="98">
        <v>1</v>
      </c>
      <c r="B5" s="102" t="str">
        <f>'пр 2 к ПП 1'!B14</f>
        <v>Поддержка малого и среднего предпринимательства</v>
      </c>
      <c r="C5" s="99" t="s">
        <v>174</v>
      </c>
      <c r="D5" s="98" t="s">
        <v>176</v>
      </c>
      <c r="E5" s="100">
        <f>'пр 2 к ПП 1'!H14</f>
        <v>100</v>
      </c>
      <c r="F5" s="100">
        <f>'пр 2 к ПП 1'!I14</f>
        <v>100</v>
      </c>
      <c r="G5" s="100">
        <f>'пр 2 к ПП 1'!J14</f>
        <v>100</v>
      </c>
      <c r="H5" s="100">
        <f t="shared" ref="H5:H6" si="0">SUM(E5:G5)</f>
        <v>300</v>
      </c>
      <c r="I5" s="98" t="s">
        <v>172</v>
      </c>
      <c r="J5" s="333"/>
    </row>
    <row r="6" spans="1:12" ht="60.75" customHeight="1" x14ac:dyDescent="0.25">
      <c r="A6" s="98">
        <v>2</v>
      </c>
      <c r="B6" s="102" t="str">
        <f>'пр 2 к ПП 1'!B20</f>
        <v>Поддержка и развитие предпринимательства среди молодежи</v>
      </c>
      <c r="C6" s="99" t="s">
        <v>174</v>
      </c>
      <c r="D6" s="98" t="s">
        <v>176</v>
      </c>
      <c r="E6" s="101">
        <f>'пр 2 к ПП 1'!H20</f>
        <v>25</v>
      </c>
      <c r="F6" s="101">
        <f>'пр 2 к ПП 1'!I20</f>
        <v>25</v>
      </c>
      <c r="G6" s="101">
        <f>'пр 2 к ПП 1'!J20</f>
        <v>25</v>
      </c>
      <c r="H6" s="100">
        <f t="shared" si="0"/>
        <v>75</v>
      </c>
      <c r="I6" s="98" t="s">
        <v>172</v>
      </c>
      <c r="J6" s="333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E5+E6</f>
        <v>125</v>
      </c>
      <c r="F7" s="105">
        <f t="shared" ref="F7:H7" si="1">F5+F6</f>
        <v>125</v>
      </c>
      <c r="G7" s="105">
        <f t="shared" si="1"/>
        <v>125</v>
      </c>
      <c r="H7" s="105">
        <f t="shared" si="1"/>
        <v>375</v>
      </c>
      <c r="I7" s="103" t="s">
        <v>23</v>
      </c>
      <c r="J7" s="107"/>
    </row>
    <row r="9" spans="1:12" s="109" customFormat="1" x14ac:dyDescent="0.25">
      <c r="A9" s="110"/>
      <c r="E9" s="111">
        <f>'пр 2 к ПП 1'!H21</f>
        <v>1064.9000000000001</v>
      </c>
      <c r="F9" s="111">
        <f>'пр 2 к ПП 1'!I21</f>
        <v>1064.9000000000001</v>
      </c>
      <c r="G9" s="111">
        <f>'пр 2 к ПП 1'!J21</f>
        <v>1064.9000000000001</v>
      </c>
      <c r="H9" s="111">
        <f>'пр 2 к ПП 1'!K21</f>
        <v>3194.7000000000003</v>
      </c>
      <c r="K9" s="106"/>
      <c r="L9" s="106"/>
    </row>
    <row r="10" spans="1:12" s="109" customFormat="1" x14ac:dyDescent="0.25">
      <c r="A10" s="110"/>
      <c r="E10" s="112">
        <f>E9-E7</f>
        <v>939.90000000000009</v>
      </c>
      <c r="F10" s="112">
        <f t="shared" ref="F10:H10" si="2">F9-F7</f>
        <v>939.90000000000009</v>
      </c>
      <c r="G10" s="112">
        <f t="shared" si="2"/>
        <v>939.90000000000009</v>
      </c>
      <c r="H10" s="112">
        <f t="shared" si="2"/>
        <v>2819.7000000000003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2" t="s">
        <v>11</v>
      </c>
      <c r="B1" s="332" t="s">
        <v>165</v>
      </c>
      <c r="C1" s="332" t="s">
        <v>166</v>
      </c>
      <c r="D1" s="332" t="s">
        <v>167</v>
      </c>
      <c r="E1" s="332" t="s">
        <v>168</v>
      </c>
      <c r="F1" s="332"/>
      <c r="G1" s="332"/>
      <c r="H1" s="332"/>
      <c r="I1" s="332"/>
      <c r="J1" s="333"/>
    </row>
    <row r="2" spans="1:12" ht="15.75" customHeight="1" x14ac:dyDescent="0.25">
      <c r="A2" s="332"/>
      <c r="B2" s="332"/>
      <c r="C2" s="332"/>
      <c r="D2" s="332"/>
      <c r="E2" s="332" t="s">
        <v>175</v>
      </c>
      <c r="F2" s="332"/>
      <c r="G2" s="332"/>
      <c r="H2" s="332"/>
      <c r="I2" s="332" t="s">
        <v>169</v>
      </c>
      <c r="J2" s="333"/>
    </row>
    <row r="3" spans="1:12" ht="15.75" customHeight="1" x14ac:dyDescent="0.25">
      <c r="A3" s="332"/>
      <c r="B3" s="332"/>
      <c r="C3" s="332"/>
      <c r="D3" s="332"/>
      <c r="E3" s="332" t="s">
        <v>170</v>
      </c>
      <c r="F3" s="332"/>
      <c r="G3" s="332"/>
      <c r="H3" s="332" t="s">
        <v>171</v>
      </c>
      <c r="I3" s="332"/>
      <c r="J3" s="333"/>
    </row>
    <row r="4" spans="1:12" x14ac:dyDescent="0.25">
      <c r="A4" s="332"/>
      <c r="B4" s="332"/>
      <c r="C4" s="332"/>
      <c r="D4" s="332"/>
      <c r="E4" s="98">
        <v>2020</v>
      </c>
      <c r="F4" s="98">
        <v>2021</v>
      </c>
      <c r="G4" s="98">
        <v>2022</v>
      </c>
      <c r="H4" s="332"/>
      <c r="I4" s="332"/>
      <c r="J4" s="333"/>
    </row>
    <row r="5" spans="1:12" ht="60.75" customHeight="1" x14ac:dyDescent="0.25">
      <c r="A5" s="98">
        <v>1</v>
      </c>
      <c r="B5" s="102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99" t="s">
        <v>174</v>
      </c>
      <c r="D5" s="98" t="s">
        <v>176</v>
      </c>
      <c r="E5" s="100">
        <f>'пр.2 к ПП 2'!H16</f>
        <v>500</v>
      </c>
      <c r="F5" s="100">
        <f>'пр.2 к ПП 2'!I16</f>
        <v>500</v>
      </c>
      <c r="G5" s="100">
        <f>'пр.2 к ПП 2'!J16</f>
        <v>500</v>
      </c>
      <c r="H5" s="100">
        <f t="shared" ref="H5:H7" si="0">SUM(E5:G5)</f>
        <v>1500</v>
      </c>
      <c r="I5" s="98" t="s">
        <v>172</v>
      </c>
      <c r="J5" s="333"/>
    </row>
    <row r="6" spans="1:12" ht="89.25" x14ac:dyDescent="0.25">
      <c r="A6" s="146"/>
      <c r="B6" s="163" t="s">
        <v>185</v>
      </c>
      <c r="C6" s="164"/>
      <c r="D6" s="165"/>
      <c r="E6" s="166">
        <f>'пр.2 к ПП 2'!H17</f>
        <v>0</v>
      </c>
      <c r="F6" s="166">
        <f>'пр.2 к ПП 2'!I17</f>
        <v>0</v>
      </c>
      <c r="G6" s="166">
        <f>'пр.2 к ПП 2'!J17</f>
        <v>0</v>
      </c>
      <c r="H6" s="166">
        <f>SUM(E6:G6)</f>
        <v>0</v>
      </c>
      <c r="I6" s="165"/>
      <c r="J6" s="333"/>
    </row>
    <row r="7" spans="1:12" ht="60.75" customHeight="1" x14ac:dyDescent="0.25">
      <c r="A7" s="98">
        <v>2</v>
      </c>
      <c r="B7" s="102" t="str">
        <f>'пр.2 к ПП 2'!B19</f>
        <v>Предоставление субсидии на развитие личных подсобных хозяйств на территории Туруханского района</v>
      </c>
      <c r="C7" s="99" t="s">
        <v>174</v>
      </c>
      <c r="D7" s="98" t="s">
        <v>176</v>
      </c>
      <c r="E7" s="101">
        <f>'пр.2 к ПП 2'!H19</f>
        <v>100</v>
      </c>
      <c r="F7" s="101">
        <f>'пр.2 к ПП 2'!I19</f>
        <v>100</v>
      </c>
      <c r="G7" s="101">
        <f>'пр.2 к ПП 2'!J19</f>
        <v>100</v>
      </c>
      <c r="H7" s="100">
        <f t="shared" si="0"/>
        <v>300</v>
      </c>
      <c r="I7" s="98" t="s">
        <v>172</v>
      </c>
      <c r="J7" s="333"/>
    </row>
    <row r="8" spans="1:12" x14ac:dyDescent="0.25">
      <c r="A8" s="103"/>
      <c r="B8" s="104" t="s">
        <v>173</v>
      </c>
      <c r="C8" s="103" t="s">
        <v>23</v>
      </c>
      <c r="D8" s="103" t="s">
        <v>23</v>
      </c>
      <c r="E8" s="105">
        <f>SUM(E5:E7)</f>
        <v>600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1800</v>
      </c>
      <c r="I8" s="103" t="s">
        <v>23</v>
      </c>
      <c r="J8" s="107"/>
    </row>
    <row r="10" spans="1:12" s="109" customFormat="1" x14ac:dyDescent="0.25">
      <c r="A10" s="110"/>
      <c r="E10" s="111">
        <f>'пр.2 к ПП 2'!H20</f>
        <v>600</v>
      </c>
      <c r="F10" s="111">
        <f>'пр.2 к ПП 2'!I20</f>
        <v>600</v>
      </c>
      <c r="G10" s="111">
        <f>'пр.2 к ПП 2'!J20</f>
        <v>600</v>
      </c>
      <c r="H10" s="111">
        <f>'пр.2 к ПП 2'!K20</f>
        <v>1800</v>
      </c>
      <c r="K10" s="106"/>
      <c r="L10" s="106"/>
    </row>
    <row r="11" spans="1:12" s="109" customFormat="1" x14ac:dyDescent="0.25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 x14ac:dyDescent="0.25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2" t="s">
        <v>11</v>
      </c>
      <c r="B1" s="332" t="s">
        <v>165</v>
      </c>
      <c r="C1" s="332" t="s">
        <v>166</v>
      </c>
      <c r="D1" s="332" t="s">
        <v>167</v>
      </c>
      <c r="E1" s="332" t="s">
        <v>168</v>
      </c>
      <c r="F1" s="332"/>
      <c r="G1" s="332"/>
      <c r="H1" s="332"/>
      <c r="I1" s="332"/>
      <c r="J1" s="333"/>
    </row>
    <row r="2" spans="1:12" ht="15.75" customHeight="1" x14ac:dyDescent="0.25">
      <c r="A2" s="332"/>
      <c r="B2" s="332"/>
      <c r="C2" s="332"/>
      <c r="D2" s="332"/>
      <c r="E2" s="332" t="s">
        <v>175</v>
      </c>
      <c r="F2" s="332"/>
      <c r="G2" s="332"/>
      <c r="H2" s="332"/>
      <c r="I2" s="332" t="s">
        <v>169</v>
      </c>
      <c r="J2" s="333"/>
    </row>
    <row r="3" spans="1:12" ht="15.75" customHeight="1" x14ac:dyDescent="0.25">
      <c r="A3" s="332"/>
      <c r="B3" s="332"/>
      <c r="C3" s="332"/>
      <c r="D3" s="332"/>
      <c r="E3" s="332" t="s">
        <v>170</v>
      </c>
      <c r="F3" s="332"/>
      <c r="G3" s="332"/>
      <c r="H3" s="332" t="s">
        <v>171</v>
      </c>
      <c r="I3" s="332"/>
      <c r="J3" s="333"/>
    </row>
    <row r="4" spans="1:12" x14ac:dyDescent="0.25">
      <c r="A4" s="332"/>
      <c r="B4" s="332"/>
      <c r="C4" s="332"/>
      <c r="D4" s="332"/>
      <c r="E4" s="98">
        <v>2019</v>
      </c>
      <c r="F4" s="98">
        <v>2020</v>
      </c>
      <c r="G4" s="98">
        <v>2021</v>
      </c>
      <c r="H4" s="332"/>
      <c r="I4" s="332"/>
      <c r="J4" s="333"/>
    </row>
    <row r="5" spans="1:12" ht="60.75" customHeight="1" x14ac:dyDescent="0.25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174</v>
      </c>
      <c r="D5" s="98" t="s">
        <v>176</v>
      </c>
      <c r="E5" s="100">
        <f>'пр.2 к ПП 3'!H15+'пр.2 к ПП 3'!H16</f>
        <v>100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300</v>
      </c>
      <c r="I5" s="98" t="s">
        <v>172</v>
      </c>
      <c r="J5" s="333"/>
    </row>
    <row r="6" spans="1:12" x14ac:dyDescent="0.25">
      <c r="A6" s="103"/>
      <c r="B6" s="104" t="s">
        <v>173</v>
      </c>
      <c r="C6" s="103" t="s">
        <v>23</v>
      </c>
      <c r="D6" s="103" t="s">
        <v>23</v>
      </c>
      <c r="E6" s="105">
        <f>E5</f>
        <v>100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300</v>
      </c>
      <c r="I6" s="103" t="s">
        <v>23</v>
      </c>
      <c r="J6" s="107"/>
    </row>
    <row r="8" spans="1:12" s="109" customFormat="1" x14ac:dyDescent="0.25">
      <c r="A8" s="110"/>
      <c r="E8" s="111">
        <f>'пр.2 к ПП 3'!H17</f>
        <v>100</v>
      </c>
      <c r="F8" s="111">
        <f>'пр.2 к ПП 3'!I17</f>
        <v>100</v>
      </c>
      <c r="G8" s="111">
        <f>'пр.2 к ПП 3'!J17</f>
        <v>100</v>
      </c>
      <c r="H8" s="111">
        <f>'пр.2 к ПП 3'!K17</f>
        <v>300</v>
      </c>
      <c r="K8" s="106"/>
      <c r="L8" s="106"/>
    </row>
    <row r="9" spans="1:12" s="109" customFormat="1" x14ac:dyDescent="0.25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 x14ac:dyDescent="0.25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2" t="s">
        <v>11</v>
      </c>
      <c r="B1" s="332" t="s">
        <v>165</v>
      </c>
      <c r="C1" s="332" t="s">
        <v>166</v>
      </c>
      <c r="D1" s="332" t="s">
        <v>167</v>
      </c>
      <c r="E1" s="332" t="s">
        <v>168</v>
      </c>
      <c r="F1" s="332"/>
      <c r="G1" s="332"/>
      <c r="H1" s="332"/>
      <c r="I1" s="332"/>
      <c r="J1" s="333"/>
    </row>
    <row r="2" spans="1:12" ht="15.75" customHeight="1" x14ac:dyDescent="0.25">
      <c r="A2" s="332"/>
      <c r="B2" s="332"/>
      <c r="C2" s="332"/>
      <c r="D2" s="332"/>
      <c r="E2" s="332" t="s">
        <v>175</v>
      </c>
      <c r="F2" s="332"/>
      <c r="G2" s="332"/>
      <c r="H2" s="332"/>
      <c r="I2" s="332" t="s">
        <v>169</v>
      </c>
      <c r="J2" s="333"/>
    </row>
    <row r="3" spans="1:12" ht="15.75" customHeight="1" x14ac:dyDescent="0.25">
      <c r="A3" s="332"/>
      <c r="B3" s="332"/>
      <c r="C3" s="332"/>
      <c r="D3" s="332"/>
      <c r="E3" s="332" t="s">
        <v>170</v>
      </c>
      <c r="F3" s="332"/>
      <c r="G3" s="332"/>
      <c r="H3" s="332" t="s">
        <v>171</v>
      </c>
      <c r="I3" s="332"/>
      <c r="J3" s="333"/>
    </row>
    <row r="4" spans="1:12" x14ac:dyDescent="0.25">
      <c r="A4" s="332"/>
      <c r="B4" s="332"/>
      <c r="C4" s="332"/>
      <c r="D4" s="332"/>
      <c r="E4" s="98">
        <v>2019</v>
      </c>
      <c r="F4" s="98">
        <v>2020</v>
      </c>
      <c r="G4" s="98">
        <v>2021</v>
      </c>
      <c r="H4" s="332"/>
      <c r="I4" s="332"/>
      <c r="J4" s="333"/>
    </row>
    <row r="5" spans="1:12" ht="78.75" customHeight="1" x14ac:dyDescent="0.25">
      <c r="A5" s="98">
        <v>1</v>
      </c>
      <c r="B5" s="10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174</v>
      </c>
      <c r="D5" s="98" t="s">
        <v>176</v>
      </c>
      <c r="E5" s="100">
        <f>'пр. 2 к ПП 4'!H11</f>
        <v>6959.0510000000004</v>
      </c>
      <c r="F5" s="100">
        <f>'пр. 2 к ПП 4'!I11</f>
        <v>6959.0510000000004</v>
      </c>
      <c r="G5" s="100">
        <f>'пр. 2 к ПП 4'!J11</f>
        <v>6959.0510000000004</v>
      </c>
      <c r="H5" s="100">
        <f t="shared" ref="H5" si="0">SUM(E5:G5)</f>
        <v>20877.153000000002</v>
      </c>
      <c r="I5" s="98" t="s">
        <v>172</v>
      </c>
      <c r="J5" s="333"/>
    </row>
    <row r="6" spans="1:12" ht="78.75" customHeight="1" x14ac:dyDescent="0.25">
      <c r="A6" s="146"/>
      <c r="B6" s="163" t="s">
        <v>106</v>
      </c>
      <c r="C6" s="164"/>
      <c r="D6" s="165"/>
      <c r="E6" s="166">
        <f>'пр. 2 к ПП 4'!H12</f>
        <v>0</v>
      </c>
      <c r="F6" s="166">
        <f>'пр. 2 к ПП 4'!I12</f>
        <v>0</v>
      </c>
      <c r="G6" s="166">
        <f>'пр. 2 к ПП 4'!J12</f>
        <v>0</v>
      </c>
      <c r="H6" s="166">
        <f>'пр. 2 к ПП 4'!K12</f>
        <v>0</v>
      </c>
      <c r="I6" s="165"/>
      <c r="J6" s="147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SUM(E5:E6)</f>
        <v>6959.0510000000004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20877.153000000002</v>
      </c>
      <c r="I7" s="103" t="s">
        <v>23</v>
      </c>
      <c r="J7" s="107"/>
    </row>
    <row r="9" spans="1:12" s="109" customFormat="1" x14ac:dyDescent="0.25">
      <c r="A9" s="110"/>
      <c r="E9" s="111">
        <f>'пр. 2 к ПП 4'!H15</f>
        <v>6959.0510000000004</v>
      </c>
      <c r="F9" s="111">
        <f>'пр. 2 к ПП 4'!I15</f>
        <v>6959.0510000000004</v>
      </c>
      <c r="G9" s="111">
        <f>'пр. 2 к ПП 4'!J15</f>
        <v>6959.0510000000004</v>
      </c>
      <c r="H9" s="111">
        <f>'пр. 2 к ПП 4'!K15</f>
        <v>20877.153000000002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22"/>
  <sheetViews>
    <sheetView tabSelected="1" showWhiteSpace="0" view="pageBreakPreview" topLeftCell="A4" zoomScale="85" zoomScaleNormal="70" zoomScaleSheetLayoutView="85" workbookViewId="0">
      <selection activeCell="N13" sqref="N13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7" ht="77.25" hidden="1" customHeight="1" outlineLevel="1" x14ac:dyDescent="0.25">
      <c r="E1" s="254" t="s">
        <v>179</v>
      </c>
      <c r="F1" s="254"/>
      <c r="G1" s="254"/>
    </row>
    <row r="2" spans="1:7" hidden="1" outlineLevel="1" x14ac:dyDescent="0.25"/>
    <row r="3" spans="1:7" hidden="1" outlineLevel="1" x14ac:dyDescent="0.25"/>
    <row r="4" spans="1:7" ht="85.5" customHeight="1" collapsed="1" x14ac:dyDescent="0.25">
      <c r="E4" s="265" t="s">
        <v>142</v>
      </c>
      <c r="F4" s="265"/>
      <c r="G4" s="265"/>
    </row>
    <row r="5" spans="1:7" x14ac:dyDescent="0.25">
      <c r="A5" s="25"/>
    </row>
    <row r="6" spans="1:7" x14ac:dyDescent="0.25">
      <c r="A6" s="258" t="s">
        <v>1</v>
      </c>
      <c r="B6" s="258"/>
      <c r="C6" s="258"/>
      <c r="D6" s="258"/>
      <c r="E6" s="258"/>
      <c r="F6" s="258"/>
      <c r="G6" s="258"/>
    </row>
    <row r="7" spans="1:7" ht="35.25" customHeight="1" x14ac:dyDescent="0.25">
      <c r="A7" s="259" t="s">
        <v>73</v>
      </c>
      <c r="B7" s="259"/>
      <c r="C7" s="259"/>
      <c r="D7" s="259"/>
      <c r="E7" s="259"/>
      <c r="F7" s="259"/>
      <c r="G7" s="259"/>
    </row>
    <row r="8" spans="1:7" x14ac:dyDescent="0.25">
      <c r="A8" s="25"/>
    </row>
    <row r="9" spans="1:7" ht="15.75" customHeight="1" x14ac:dyDescent="0.25">
      <c r="A9" s="260" t="s">
        <v>11</v>
      </c>
      <c r="B9" s="260" t="s">
        <v>33</v>
      </c>
      <c r="C9" s="260" t="s">
        <v>2</v>
      </c>
      <c r="D9" s="260" t="s">
        <v>34</v>
      </c>
      <c r="E9" s="245" t="s">
        <v>35</v>
      </c>
      <c r="F9" s="263"/>
      <c r="G9" s="246"/>
    </row>
    <row r="10" spans="1:7" x14ac:dyDescent="0.25">
      <c r="A10" s="260"/>
      <c r="B10" s="260"/>
      <c r="C10" s="260"/>
      <c r="D10" s="260"/>
      <c r="E10" s="160">
        <v>2024</v>
      </c>
      <c r="F10" s="160">
        <v>2025</v>
      </c>
      <c r="G10" s="94">
        <v>2026</v>
      </c>
    </row>
    <row r="11" spans="1:7" x14ac:dyDescent="0.25">
      <c r="A11" s="13">
        <v>1</v>
      </c>
      <c r="B11" s="13">
        <v>2</v>
      </c>
      <c r="C11" s="13">
        <v>3</v>
      </c>
      <c r="D11" s="13">
        <v>4</v>
      </c>
      <c r="E11" s="205">
        <v>5</v>
      </c>
      <c r="F11" s="205">
        <v>6</v>
      </c>
      <c r="G11" s="205">
        <v>7</v>
      </c>
    </row>
    <row r="12" spans="1:7" ht="32.25" customHeight="1" x14ac:dyDescent="0.25">
      <c r="A12" s="234">
        <v>1</v>
      </c>
      <c r="B12" s="264" t="s">
        <v>281</v>
      </c>
      <c r="C12" s="264"/>
      <c r="D12" s="264"/>
      <c r="E12" s="264"/>
      <c r="F12" s="264"/>
      <c r="G12" s="264"/>
    </row>
    <row r="13" spans="1:7" ht="47.25" x14ac:dyDescent="0.25">
      <c r="A13" s="19" t="s">
        <v>3</v>
      </c>
      <c r="B13" s="18" t="s">
        <v>45</v>
      </c>
      <c r="C13" s="19" t="s">
        <v>44</v>
      </c>
      <c r="D13" s="18" t="s">
        <v>71</v>
      </c>
      <c r="E13" s="19">
        <v>1</v>
      </c>
      <c r="F13" s="19">
        <f>E13</f>
        <v>1</v>
      </c>
      <c r="G13" s="19">
        <f>F13</f>
        <v>1</v>
      </c>
    </row>
    <row r="14" spans="1:7" s="97" customFormat="1" ht="63" hidden="1" x14ac:dyDescent="0.25">
      <c r="A14" s="216" t="s">
        <v>75</v>
      </c>
      <c r="B14" s="217" t="s">
        <v>46</v>
      </c>
      <c r="C14" s="216" t="s">
        <v>44</v>
      </c>
      <c r="D14" s="217" t="s">
        <v>71</v>
      </c>
      <c r="E14" s="216">
        <v>0</v>
      </c>
      <c r="F14" s="216">
        <f t="shared" ref="F14:G14" si="0">E14</f>
        <v>0</v>
      </c>
      <c r="G14" s="216">
        <f t="shared" si="0"/>
        <v>0</v>
      </c>
    </row>
    <row r="15" spans="1:7" ht="78.75" x14ac:dyDescent="0.25">
      <c r="A15" s="19" t="s">
        <v>75</v>
      </c>
      <c r="B15" s="121" t="s">
        <v>47</v>
      </c>
      <c r="C15" s="19" t="s">
        <v>44</v>
      </c>
      <c r="D15" s="121" t="s">
        <v>71</v>
      </c>
      <c r="E15" s="19">
        <v>1</v>
      </c>
      <c r="F15" s="19">
        <f t="shared" ref="F15:G15" si="1">E15</f>
        <v>1</v>
      </c>
      <c r="G15" s="19">
        <f t="shared" si="1"/>
        <v>1</v>
      </c>
    </row>
    <row r="16" spans="1:7" ht="30.75" customHeight="1" x14ac:dyDescent="0.25">
      <c r="A16" s="233">
        <v>2</v>
      </c>
      <c r="B16" s="264" t="s">
        <v>278</v>
      </c>
      <c r="C16" s="264"/>
      <c r="D16" s="264"/>
      <c r="E16" s="264"/>
      <c r="F16" s="264"/>
      <c r="G16" s="264"/>
    </row>
    <row r="17" spans="1:7" ht="30.75" customHeight="1" x14ac:dyDescent="0.25">
      <c r="A17" s="239"/>
      <c r="B17" s="240" t="s">
        <v>285</v>
      </c>
      <c r="C17" s="122" t="s">
        <v>44</v>
      </c>
      <c r="D17" s="232" t="s">
        <v>71</v>
      </c>
      <c r="E17" s="122">
        <v>2</v>
      </c>
      <c r="F17" s="122">
        <v>2</v>
      </c>
      <c r="G17" s="122">
        <v>2</v>
      </c>
    </row>
    <row r="18" spans="1:7" ht="63" customHeight="1" x14ac:dyDescent="0.25">
      <c r="A18" s="19" t="s">
        <v>49</v>
      </c>
      <c r="B18" s="227" t="s">
        <v>280</v>
      </c>
      <c r="C18" s="19" t="s">
        <v>44</v>
      </c>
      <c r="D18" s="227" t="s">
        <v>71</v>
      </c>
      <c r="E18" s="19">
        <v>2</v>
      </c>
      <c r="F18" s="19">
        <v>2</v>
      </c>
      <c r="G18" s="19">
        <v>2</v>
      </c>
    </row>
    <row r="19" spans="1:7" ht="33" customHeight="1" x14ac:dyDescent="0.25">
      <c r="A19" s="19" t="s">
        <v>50</v>
      </c>
      <c r="B19" s="232" t="s">
        <v>286</v>
      </c>
      <c r="C19" s="19" t="s">
        <v>44</v>
      </c>
      <c r="D19" s="232" t="s">
        <v>71</v>
      </c>
      <c r="E19" s="19">
        <v>10</v>
      </c>
      <c r="F19" s="19">
        <v>10</v>
      </c>
      <c r="G19" s="19">
        <v>10</v>
      </c>
    </row>
    <row r="20" spans="1:7" s="97" customFormat="1" ht="15.75" customHeight="1" x14ac:dyDescent="0.25">
      <c r="A20" s="64">
        <v>3</v>
      </c>
      <c r="B20" s="264" t="s">
        <v>277</v>
      </c>
      <c r="C20" s="264"/>
      <c r="D20" s="264"/>
      <c r="E20" s="264"/>
      <c r="F20" s="264"/>
      <c r="G20" s="264"/>
    </row>
    <row r="21" spans="1:7" ht="47.25" x14ac:dyDescent="0.25">
      <c r="A21" s="19" t="s">
        <v>67</v>
      </c>
      <c r="B21" s="10" t="s">
        <v>282</v>
      </c>
      <c r="C21" s="19" t="s">
        <v>284</v>
      </c>
      <c r="D21" s="10" t="s">
        <v>283</v>
      </c>
      <c r="E21" s="19">
        <v>2</v>
      </c>
      <c r="F21" s="19">
        <v>2</v>
      </c>
      <c r="G21" s="19">
        <v>2</v>
      </c>
    </row>
    <row r="22" spans="1:7" ht="26.25" customHeight="1" x14ac:dyDescent="0.25"/>
  </sheetData>
  <mergeCells count="12">
    <mergeCell ref="B12:G12"/>
    <mergeCell ref="B20:G20"/>
    <mergeCell ref="E1:G1"/>
    <mergeCell ref="A6:G6"/>
    <mergeCell ref="A9:A10"/>
    <mergeCell ref="B9:B10"/>
    <mergeCell ref="C9:C10"/>
    <mergeCell ref="D9:D10"/>
    <mergeCell ref="E9:G9"/>
    <mergeCell ref="E4:G4"/>
    <mergeCell ref="A7:G7"/>
    <mergeCell ref="B16:G16"/>
  </mergeCells>
  <pageMargins left="0.78740157480314965" right="0.78740157480314965" top="0.94488188976377963" bottom="0.59055118110236227" header="0.31496062992125984" footer="0.31496062992125984"/>
  <pageSetup paperSize="9" scale="98" firstPageNumber="51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1"/>
  <sheetViews>
    <sheetView view="pageBreakPreview" topLeftCell="A16" zoomScaleNormal="50" zoomScaleSheetLayoutView="100" workbookViewId="0">
      <selection activeCell="B16" sqref="B16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254" t="s">
        <v>164</v>
      </c>
      <c r="L1" s="254"/>
    </row>
    <row r="2" spans="1:12" hidden="1" outlineLevel="1" x14ac:dyDescent="0.3"/>
    <row r="3" spans="1:12" hidden="1" outlineLevel="1" x14ac:dyDescent="0.3"/>
    <row r="4" spans="1:12" ht="81" customHeight="1" collapsed="1" x14ac:dyDescent="0.3">
      <c r="K4" s="269" t="s">
        <v>141</v>
      </c>
      <c r="L4" s="269"/>
    </row>
    <row r="5" spans="1:12" x14ac:dyDescent="0.3">
      <c r="A5" s="2"/>
    </row>
    <row r="6" spans="1:12" x14ac:dyDescent="0.3">
      <c r="A6" s="273" t="s">
        <v>1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</row>
    <row r="7" spans="1:12" x14ac:dyDescent="0.3">
      <c r="A7" s="273" t="s">
        <v>74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</row>
    <row r="8" spans="1:12" x14ac:dyDescent="0.3">
      <c r="A8" s="2"/>
    </row>
    <row r="9" spans="1:12" ht="33.75" customHeight="1" x14ac:dyDescent="0.3">
      <c r="A9" s="260" t="s">
        <v>11</v>
      </c>
      <c r="B9" s="260" t="s">
        <v>37</v>
      </c>
      <c r="C9" s="260" t="s">
        <v>18</v>
      </c>
      <c r="D9" s="260" t="s">
        <v>16</v>
      </c>
      <c r="E9" s="260"/>
      <c r="F9" s="260"/>
      <c r="G9" s="260"/>
      <c r="H9" s="260" t="s">
        <v>38</v>
      </c>
      <c r="I9" s="260"/>
      <c r="J9" s="260"/>
      <c r="K9" s="260"/>
      <c r="L9" s="260" t="s">
        <v>39</v>
      </c>
    </row>
    <row r="10" spans="1:12" ht="79.5" customHeight="1" x14ac:dyDescent="0.3">
      <c r="A10" s="260"/>
      <c r="B10" s="260"/>
      <c r="C10" s="260"/>
      <c r="D10" s="3" t="s">
        <v>18</v>
      </c>
      <c r="E10" s="3" t="s">
        <v>19</v>
      </c>
      <c r="F10" s="3" t="s">
        <v>20</v>
      </c>
      <c r="G10" s="3" t="s">
        <v>21</v>
      </c>
      <c r="H10" s="57">
        <f>'пр 1 к ПП 1'!E10</f>
        <v>2024</v>
      </c>
      <c r="I10" s="94">
        <f>'пр 1 к ПП 1'!F10</f>
        <v>2025</v>
      </c>
      <c r="J10" s="94">
        <f>'пр 1 к ПП 1'!G10</f>
        <v>2026</v>
      </c>
      <c r="K10" s="3" t="s">
        <v>40</v>
      </c>
      <c r="L10" s="260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270" t="s">
        <v>80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2"/>
    </row>
    <row r="13" spans="1:12" x14ac:dyDescent="0.3">
      <c r="A13" s="61" t="s">
        <v>68</v>
      </c>
      <c r="B13" s="266" t="s">
        <v>79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8"/>
    </row>
    <row r="14" spans="1:12" ht="63" x14ac:dyDescent="0.3">
      <c r="A14" s="12" t="s">
        <v>3</v>
      </c>
      <c r="B14" s="95" t="s">
        <v>76</v>
      </c>
      <c r="C14" s="230" t="s">
        <v>71</v>
      </c>
      <c r="D14" s="96">
        <v>241</v>
      </c>
      <c r="E14" s="27" t="s">
        <v>77</v>
      </c>
      <c r="F14" s="113" t="s">
        <v>78</v>
      </c>
      <c r="G14" s="113" t="s">
        <v>163</v>
      </c>
      <c r="H14" s="122">
        <v>100</v>
      </c>
      <c r="I14" s="96">
        <v>100</v>
      </c>
      <c r="J14" s="96">
        <v>100</v>
      </c>
      <c r="K14" s="96">
        <f>H14+I14+J14</f>
        <v>300</v>
      </c>
      <c r="L14" s="95" t="s">
        <v>275</v>
      </c>
    </row>
    <row r="15" spans="1:12" x14ac:dyDescent="0.3">
      <c r="A15" s="228"/>
      <c r="B15" s="266" t="s">
        <v>278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8"/>
    </row>
    <row r="16" spans="1:12" ht="101.25" customHeight="1" x14ac:dyDescent="0.3">
      <c r="A16" s="228"/>
      <c r="B16" s="229" t="s">
        <v>289</v>
      </c>
      <c r="C16" s="231" t="s">
        <v>71</v>
      </c>
      <c r="D16" s="225">
        <v>241</v>
      </c>
      <c r="E16" s="226" t="s">
        <v>77</v>
      </c>
      <c r="F16" s="113" t="s">
        <v>276</v>
      </c>
      <c r="G16" s="113" t="s">
        <v>163</v>
      </c>
      <c r="H16" s="122">
        <v>313.3</v>
      </c>
      <c r="I16" s="122">
        <v>313.3</v>
      </c>
      <c r="J16" s="122">
        <v>313.3</v>
      </c>
      <c r="K16" s="230">
        <f>SUM(H16:J16)</f>
        <v>939.90000000000009</v>
      </c>
      <c r="L16" s="274" t="s">
        <v>291</v>
      </c>
    </row>
    <row r="17" spans="1:12" ht="85.5" customHeight="1" x14ac:dyDescent="0.3">
      <c r="A17" s="274" t="s">
        <v>48</v>
      </c>
      <c r="B17" s="237" t="s">
        <v>288</v>
      </c>
      <c r="C17" s="237" t="s">
        <v>71</v>
      </c>
      <c r="D17" s="237">
        <v>241</v>
      </c>
      <c r="E17" s="238" t="s">
        <v>77</v>
      </c>
      <c r="F17" s="241" t="s">
        <v>274</v>
      </c>
      <c r="G17" s="241" t="s">
        <v>163</v>
      </c>
      <c r="H17" s="242">
        <v>626.6</v>
      </c>
      <c r="I17" s="242">
        <v>626.6</v>
      </c>
      <c r="J17" s="242">
        <v>626.6</v>
      </c>
      <c r="K17" s="237">
        <f>SUM(H17:J17)</f>
        <v>1879.8000000000002</v>
      </c>
      <c r="L17" s="276"/>
    </row>
    <row r="18" spans="1:12" ht="47.25" x14ac:dyDescent="0.3">
      <c r="A18" s="275"/>
      <c r="B18" s="237" t="s">
        <v>290</v>
      </c>
      <c r="C18" s="237" t="s">
        <v>71</v>
      </c>
      <c r="D18" s="237">
        <v>241</v>
      </c>
      <c r="E18" s="238" t="s">
        <v>77</v>
      </c>
      <c r="F18" s="241" t="s">
        <v>287</v>
      </c>
      <c r="G18" s="241" t="s">
        <v>163</v>
      </c>
      <c r="H18" s="242">
        <v>0</v>
      </c>
      <c r="I18" s="242">
        <v>0</v>
      </c>
      <c r="J18" s="242">
        <v>0</v>
      </c>
      <c r="K18" s="237">
        <f>SUM(H18:J18)</f>
        <v>0</v>
      </c>
      <c r="L18" s="275"/>
    </row>
    <row r="19" spans="1:12" ht="18.75" customHeight="1" x14ac:dyDescent="0.3">
      <c r="A19" s="61">
        <v>2</v>
      </c>
      <c r="B19" s="266" t="s">
        <v>279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8"/>
    </row>
    <row r="20" spans="1:12" ht="94.5" x14ac:dyDescent="0.3">
      <c r="A20" s="12" t="s">
        <v>49</v>
      </c>
      <c r="B20" s="134" t="s">
        <v>81</v>
      </c>
      <c r="C20" s="134" t="s">
        <v>82</v>
      </c>
      <c r="D20" s="122">
        <v>244</v>
      </c>
      <c r="E20" s="182" t="s">
        <v>77</v>
      </c>
      <c r="F20" s="182" t="s">
        <v>78</v>
      </c>
      <c r="G20" s="122">
        <v>811</v>
      </c>
      <c r="H20" s="122">
        <v>25</v>
      </c>
      <c r="I20" s="122">
        <v>25</v>
      </c>
      <c r="J20" s="122">
        <v>25</v>
      </c>
      <c r="K20" s="122">
        <f>H20+I20+J20</f>
        <v>75</v>
      </c>
      <c r="L20" s="134" t="s">
        <v>258</v>
      </c>
    </row>
    <row r="21" spans="1:12" x14ac:dyDescent="0.3">
      <c r="A21" s="62"/>
      <c r="B21" s="62" t="s">
        <v>41</v>
      </c>
      <c r="C21" s="62"/>
      <c r="D21" s="62"/>
      <c r="E21" s="62"/>
      <c r="F21" s="62"/>
      <c r="G21" s="62"/>
      <c r="H21" s="63">
        <f>H14+H17+H18+H16+H20</f>
        <v>1064.9000000000001</v>
      </c>
      <c r="I21" s="63">
        <f t="shared" ref="I21:J21" si="0">I14+I17+I18+I16+I20</f>
        <v>1064.9000000000001</v>
      </c>
      <c r="J21" s="63">
        <f t="shared" si="0"/>
        <v>1064.9000000000001</v>
      </c>
      <c r="K21" s="63">
        <f>K14+K17+K18+K20+K16</f>
        <v>3194.7000000000003</v>
      </c>
      <c r="L21" s="62"/>
    </row>
  </sheetData>
  <mergeCells count="16">
    <mergeCell ref="K1:L1"/>
    <mergeCell ref="B13:L13"/>
    <mergeCell ref="B15:L15"/>
    <mergeCell ref="B19:L19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  <mergeCell ref="A17:A18"/>
    <mergeCell ref="L16:L18"/>
  </mergeCells>
  <pageMargins left="0.78740157480314965" right="0.78740157480314965" top="1.1811023622047245" bottom="0.59055118110236227" header="0.31496062992125984" footer="0.31496062992125984"/>
  <pageSetup paperSize="9" scale="63" firstPageNumber="53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2"/>
  <sheetViews>
    <sheetView view="pageBreakPreview" topLeftCell="A5" zoomScaleNormal="100" zoomScaleSheetLayoutView="100" workbookViewId="0">
      <selection activeCell="A4" sqref="A4:G21"/>
    </sheetView>
  </sheetViews>
  <sheetFormatPr defaultRowHeight="15.75" outlineLevelRow="1" x14ac:dyDescent="0.25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 x14ac:dyDescent="0.25">
      <c r="F1" s="254" t="s">
        <v>180</v>
      </c>
      <c r="G1" s="254"/>
      <c r="H1" s="254"/>
    </row>
    <row r="2" spans="1:8" hidden="1" outlineLevel="1" x14ac:dyDescent="0.25"/>
    <row r="3" spans="1:8" hidden="1" outlineLevel="1" x14ac:dyDescent="0.25"/>
    <row r="4" spans="1:8" ht="66" customHeight="1" collapsed="1" x14ac:dyDescent="0.25">
      <c r="D4" s="265" t="s">
        <v>140</v>
      </c>
      <c r="E4" s="265"/>
      <c r="F4" s="265"/>
      <c r="G4" s="265"/>
      <c r="H4" s="208"/>
    </row>
    <row r="5" spans="1:8" x14ac:dyDescent="0.25">
      <c r="A5" s="15"/>
    </row>
    <row r="6" spans="1:8" x14ac:dyDescent="0.25">
      <c r="A6" s="25"/>
    </row>
    <row r="7" spans="1:8" x14ac:dyDescent="0.25">
      <c r="A7" s="258" t="s">
        <v>1</v>
      </c>
      <c r="B7" s="258"/>
      <c r="C7" s="258"/>
      <c r="D7" s="258"/>
      <c r="E7" s="258"/>
      <c r="F7" s="258"/>
      <c r="G7" s="258"/>
      <c r="H7" s="243"/>
    </row>
    <row r="8" spans="1:8" ht="40.5" customHeight="1" x14ac:dyDescent="0.25">
      <c r="A8" s="259" t="s">
        <v>83</v>
      </c>
      <c r="B8" s="259"/>
      <c r="C8" s="259"/>
      <c r="D8" s="259"/>
      <c r="E8" s="259"/>
      <c r="F8" s="259"/>
      <c r="G8" s="259"/>
      <c r="H8" s="208"/>
    </row>
    <row r="9" spans="1:8" x14ac:dyDescent="0.25">
      <c r="A9" s="25"/>
    </row>
    <row r="10" spans="1:8" ht="15.75" customHeight="1" x14ac:dyDescent="0.25">
      <c r="A10" s="260" t="s">
        <v>11</v>
      </c>
      <c r="B10" s="260" t="s">
        <v>33</v>
      </c>
      <c r="C10" s="260" t="s">
        <v>2</v>
      </c>
      <c r="D10" s="260" t="s">
        <v>34</v>
      </c>
      <c r="E10" s="206" t="s">
        <v>35</v>
      </c>
      <c r="F10" s="206"/>
      <c r="G10" s="207"/>
    </row>
    <row r="11" spans="1:8" x14ac:dyDescent="0.25">
      <c r="A11" s="260"/>
      <c r="B11" s="260"/>
      <c r="C11" s="260"/>
      <c r="D11" s="260"/>
      <c r="E11" s="14">
        <f>'пр 1 к ПП 1'!E10</f>
        <v>2024</v>
      </c>
      <c r="F11" s="14">
        <f>'пр 1 к ПП 1'!F10</f>
        <v>2025</v>
      </c>
      <c r="G11" s="14">
        <f>'пр 1 к ПП 1'!G10</f>
        <v>2026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205">
        <v>5</v>
      </c>
      <c r="F12" s="205">
        <v>6</v>
      </c>
      <c r="G12" s="205">
        <v>7</v>
      </c>
    </row>
    <row r="13" spans="1:8" ht="34.5" customHeight="1" x14ac:dyDescent="0.25">
      <c r="A13" s="277" t="s">
        <v>84</v>
      </c>
      <c r="B13" s="278"/>
      <c r="C13" s="278"/>
      <c r="D13" s="278"/>
      <c r="E13" s="278"/>
      <c r="F13" s="278"/>
      <c r="G13" s="279"/>
    </row>
    <row r="14" spans="1:8" ht="15.75" customHeight="1" x14ac:dyDescent="0.25">
      <c r="A14" s="13" t="s">
        <v>69</v>
      </c>
      <c r="B14" s="277" t="s">
        <v>85</v>
      </c>
      <c r="C14" s="278"/>
      <c r="D14" s="278"/>
      <c r="E14" s="278"/>
      <c r="F14" s="278"/>
      <c r="G14" s="279"/>
    </row>
    <row r="15" spans="1:8" ht="63" customHeight="1" x14ac:dyDescent="0.25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52</v>
      </c>
      <c r="D15" s="114" t="s">
        <v>245</v>
      </c>
      <c r="E15" s="91">
        <v>100.8</v>
      </c>
      <c r="F15" s="91">
        <v>100.9</v>
      </c>
      <c r="G15" s="91">
        <v>100.9</v>
      </c>
    </row>
    <row r="16" spans="1:8" x14ac:dyDescent="0.25">
      <c r="A16" s="12" t="s">
        <v>70</v>
      </c>
      <c r="B16" s="280" t="s">
        <v>87</v>
      </c>
      <c r="C16" s="281"/>
      <c r="D16" s="281"/>
      <c r="E16" s="281"/>
      <c r="F16" s="281"/>
      <c r="G16" s="281"/>
    </row>
    <row r="17" spans="1:8" ht="78.75" x14ac:dyDescent="0.25">
      <c r="A17" s="192">
        <v>2</v>
      </c>
      <c r="B17" s="191" t="s">
        <v>257</v>
      </c>
      <c r="C17" s="114" t="s">
        <v>44</v>
      </c>
      <c r="D17" s="114" t="s">
        <v>71</v>
      </c>
      <c r="E17" s="77">
        <f t="shared" ref="E17:F17" si="0">SUM(E18:E21)</f>
        <v>13</v>
      </c>
      <c r="F17" s="77">
        <f t="shared" si="0"/>
        <v>13</v>
      </c>
      <c r="G17" s="77">
        <f t="shared" ref="G17" si="1">SUM(G18:G21)</f>
        <v>13</v>
      </c>
    </row>
    <row r="18" spans="1:8" ht="31.5" x14ac:dyDescent="0.25">
      <c r="A18" s="187" t="s">
        <v>49</v>
      </c>
      <c r="B18" s="188" t="s">
        <v>236</v>
      </c>
      <c r="C18" s="189" t="s">
        <v>44</v>
      </c>
      <c r="D18" s="189" t="s">
        <v>71</v>
      </c>
      <c r="E18" s="190">
        <v>1</v>
      </c>
      <c r="F18" s="190">
        <v>1</v>
      </c>
      <c r="G18" s="190">
        <v>1</v>
      </c>
    </row>
    <row r="19" spans="1:8" ht="31.5" x14ac:dyDescent="0.25">
      <c r="A19" s="187" t="s">
        <v>50</v>
      </c>
      <c r="B19" s="188" t="s">
        <v>237</v>
      </c>
      <c r="C19" s="189" t="s">
        <v>44</v>
      </c>
      <c r="D19" s="189" t="s">
        <v>71</v>
      </c>
      <c r="E19" s="190">
        <v>1</v>
      </c>
      <c r="F19" s="190">
        <v>1</v>
      </c>
      <c r="G19" s="190">
        <v>1</v>
      </c>
    </row>
    <row r="20" spans="1:8" ht="31.5" x14ac:dyDescent="0.25">
      <c r="A20" s="187" t="s">
        <v>240</v>
      </c>
      <c r="B20" s="188" t="s">
        <v>238</v>
      </c>
      <c r="C20" s="189" t="s">
        <v>44</v>
      </c>
      <c r="D20" s="189" t="s">
        <v>71</v>
      </c>
      <c r="E20" s="190">
        <v>1</v>
      </c>
      <c r="F20" s="190">
        <v>1</v>
      </c>
      <c r="G20" s="190">
        <v>1</v>
      </c>
    </row>
    <row r="21" spans="1:8" ht="31.5" x14ac:dyDescent="0.25">
      <c r="A21" s="187" t="s">
        <v>241</v>
      </c>
      <c r="B21" s="188" t="s">
        <v>239</v>
      </c>
      <c r="C21" s="189" t="s">
        <v>44</v>
      </c>
      <c r="D21" s="189" t="s">
        <v>71</v>
      </c>
      <c r="E21" s="190">
        <v>10</v>
      </c>
      <c r="F21" s="190">
        <v>10</v>
      </c>
      <c r="G21" s="190">
        <v>10</v>
      </c>
    </row>
    <row r="22" spans="1:8" x14ac:dyDescent="0.25">
      <c r="A22" s="183"/>
      <c r="B22" s="184"/>
      <c r="C22" s="185"/>
      <c r="D22" s="185"/>
      <c r="E22" s="186"/>
      <c r="F22" s="186"/>
      <c r="G22" s="186"/>
      <c r="H22" s="186"/>
    </row>
  </sheetData>
  <mergeCells count="11">
    <mergeCell ref="A13:G13"/>
    <mergeCell ref="B14:G14"/>
    <mergeCell ref="B16:G16"/>
    <mergeCell ref="F1:H1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54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topLeftCell="A4" zoomScale="75" zoomScaleNormal="75" zoomScaleSheetLayoutView="75" workbookViewId="0">
      <selection activeCell="J18" sqref="J18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82" t="s">
        <v>272</v>
      </c>
      <c r="L1" s="282"/>
    </row>
    <row r="2" spans="1:12" ht="19.5" customHeight="1" outlineLevel="1" x14ac:dyDescent="0.3"/>
    <row r="3" spans="1:12" ht="19.5" customHeight="1" outlineLevel="1" x14ac:dyDescent="0.3"/>
    <row r="4" spans="1:12" ht="19.5" customHeight="1" outlineLevel="1" x14ac:dyDescent="0.3"/>
    <row r="5" spans="1:12" ht="107.25" customHeight="1" x14ac:dyDescent="0.3">
      <c r="K5" s="269" t="s">
        <v>139</v>
      </c>
      <c r="L5" s="283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73" t="s">
        <v>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2" ht="19.5" customHeight="1" x14ac:dyDescent="0.3">
      <c r="A9" s="284" t="s">
        <v>88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</row>
    <row r="10" spans="1:12" ht="19.5" customHeight="1" x14ac:dyDescent="0.3">
      <c r="A10" s="2"/>
    </row>
    <row r="11" spans="1:12" ht="52.5" customHeight="1" x14ac:dyDescent="0.3">
      <c r="A11" s="260" t="s">
        <v>11</v>
      </c>
      <c r="B11" s="260" t="s">
        <v>37</v>
      </c>
      <c r="C11" s="260" t="s">
        <v>18</v>
      </c>
      <c r="D11" s="260" t="s">
        <v>16</v>
      </c>
      <c r="E11" s="260"/>
      <c r="F11" s="260"/>
      <c r="G11" s="260"/>
      <c r="H11" s="260" t="s">
        <v>38</v>
      </c>
      <c r="I11" s="260"/>
      <c r="J11" s="260"/>
      <c r="K11" s="260"/>
      <c r="L11" s="260" t="s">
        <v>39</v>
      </c>
    </row>
    <row r="12" spans="1:12" ht="105.75" customHeight="1" x14ac:dyDescent="0.3">
      <c r="A12" s="260"/>
      <c r="B12" s="260"/>
      <c r="C12" s="260"/>
      <c r="D12" s="88" t="s">
        <v>18</v>
      </c>
      <c r="E12" s="88" t="s">
        <v>19</v>
      </c>
      <c r="F12" s="88" t="s">
        <v>20</v>
      </c>
      <c r="G12" s="88" t="s">
        <v>21</v>
      </c>
      <c r="H12" s="88">
        <f>'пр 2 к ПП 1'!H10</f>
        <v>2024</v>
      </c>
      <c r="I12" s="94">
        <f>'пр 2 к ПП 1'!I10</f>
        <v>2025</v>
      </c>
      <c r="J12" s="94">
        <f>'пр 2 к ПП 1'!J10</f>
        <v>2026</v>
      </c>
      <c r="K12" s="88" t="s">
        <v>40</v>
      </c>
      <c r="L12" s="260"/>
    </row>
    <row r="13" spans="1:12" ht="19.5" customHeight="1" x14ac:dyDescent="0.3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</row>
    <row r="14" spans="1:12" ht="19.5" customHeight="1" x14ac:dyDescent="0.3">
      <c r="A14" s="277" t="s">
        <v>90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9"/>
    </row>
    <row r="15" spans="1:12" ht="18.75" x14ac:dyDescent="0.3">
      <c r="A15" s="87"/>
      <c r="B15" s="277" t="s">
        <v>91</v>
      </c>
      <c r="C15" s="278"/>
      <c r="D15" s="278"/>
      <c r="E15" s="278"/>
      <c r="F15" s="278"/>
      <c r="G15" s="279"/>
      <c r="H15" s="87"/>
      <c r="I15" s="87"/>
      <c r="J15" s="87"/>
      <c r="K15" s="87"/>
      <c r="L15" s="87"/>
    </row>
    <row r="16" spans="1:12" ht="63" x14ac:dyDescent="0.3">
      <c r="A16" s="87"/>
      <c r="B16" s="87" t="s">
        <v>89</v>
      </c>
      <c r="C16" s="89" t="s">
        <v>71</v>
      </c>
      <c r="D16" s="27">
        <v>241</v>
      </c>
      <c r="E16" s="27" t="s">
        <v>92</v>
      </c>
      <c r="F16" s="27" t="s">
        <v>93</v>
      </c>
      <c r="G16" s="27" t="s">
        <v>163</v>
      </c>
      <c r="H16" s="123">
        <v>500</v>
      </c>
      <c r="I16" s="30">
        <v>500</v>
      </c>
      <c r="J16" s="30">
        <v>500</v>
      </c>
      <c r="K16" s="30">
        <f>H16+I16+J16</f>
        <v>1500</v>
      </c>
      <c r="L16" s="87" t="s">
        <v>125</v>
      </c>
    </row>
    <row r="17" spans="1:12" ht="78.75" x14ac:dyDescent="0.3">
      <c r="A17" s="145"/>
      <c r="B17" s="66" t="s">
        <v>185</v>
      </c>
      <c r="C17" s="149" t="str">
        <f>C16</f>
        <v>Администрация Туруханского района</v>
      </c>
      <c r="D17" s="150" t="s">
        <v>186</v>
      </c>
      <c r="E17" s="150" t="s">
        <v>92</v>
      </c>
      <c r="F17" s="150" t="s">
        <v>190</v>
      </c>
      <c r="G17" s="150" t="s">
        <v>163</v>
      </c>
      <c r="H17" s="84">
        <v>0</v>
      </c>
      <c r="I17" s="84">
        <v>0</v>
      </c>
      <c r="J17" s="84">
        <v>0</v>
      </c>
      <c r="K17" s="84">
        <f>SUM(H17:J17)</f>
        <v>0</v>
      </c>
      <c r="L17" s="66" t="s">
        <v>192</v>
      </c>
    </row>
    <row r="18" spans="1:12" ht="19.5" customHeight="1" x14ac:dyDescent="0.3">
      <c r="A18" s="87"/>
      <c r="B18" s="277" t="s">
        <v>86</v>
      </c>
      <c r="C18" s="278"/>
      <c r="D18" s="278"/>
      <c r="E18" s="278"/>
      <c r="F18" s="278"/>
      <c r="G18" s="279"/>
      <c r="H18" s="123"/>
      <c r="I18" s="153"/>
      <c r="J18" s="153"/>
      <c r="K18" s="153"/>
      <c r="L18" s="87"/>
    </row>
    <row r="19" spans="1:12" ht="47.25" x14ac:dyDescent="0.3">
      <c r="A19" s="87"/>
      <c r="B19" s="89" t="s">
        <v>233</v>
      </c>
      <c r="C19" s="89" t="s">
        <v>71</v>
      </c>
      <c r="D19" s="27">
        <v>241</v>
      </c>
      <c r="E19" s="27" t="s">
        <v>92</v>
      </c>
      <c r="F19" s="27" t="s">
        <v>94</v>
      </c>
      <c r="G19" s="27" t="s">
        <v>163</v>
      </c>
      <c r="H19" s="123">
        <v>100</v>
      </c>
      <c r="I19" s="30">
        <v>100</v>
      </c>
      <c r="J19" s="30">
        <v>100</v>
      </c>
      <c r="K19" s="30">
        <f>H19+I19+J19</f>
        <v>300</v>
      </c>
      <c r="L19" s="87" t="s">
        <v>193</v>
      </c>
    </row>
    <row r="20" spans="1:12" ht="19.5" customHeight="1" x14ac:dyDescent="0.3">
      <c r="A20" s="87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7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055118110236227" bottom="0.59055118110236227" header="0.31496062992125984" footer="0.27559055118110237"/>
  <pageSetup paperSize="9" scale="75" firstPageNumber="32" orientation="landscape" r:id="rId1"/>
  <headerFooter scaleWithDoc="0">
    <oddHeader>&amp;C55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A4" sqref="A4:G15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254" t="s">
        <v>182</v>
      </c>
      <c r="G1" s="254"/>
      <c r="H1" s="254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E4" s="265" t="s">
        <v>135</v>
      </c>
      <c r="F4" s="265"/>
      <c r="G4" s="265"/>
      <c r="H4" s="208"/>
    </row>
    <row r="5" spans="1:8" x14ac:dyDescent="0.25">
      <c r="F5" s="15"/>
    </row>
    <row r="6" spans="1:8" x14ac:dyDescent="0.25">
      <c r="A6" s="25"/>
    </row>
    <row r="7" spans="1:8" x14ac:dyDescent="0.25">
      <c r="A7" s="258" t="s">
        <v>1</v>
      </c>
      <c r="B7" s="258"/>
      <c r="C7" s="258"/>
      <c r="D7" s="258"/>
      <c r="E7" s="258"/>
      <c r="F7" s="258"/>
      <c r="G7" s="258"/>
      <c r="H7" s="243"/>
    </row>
    <row r="8" spans="1:8" x14ac:dyDescent="0.25">
      <c r="A8" s="258" t="s">
        <v>36</v>
      </c>
      <c r="B8" s="258"/>
      <c r="C8" s="258"/>
      <c r="D8" s="258"/>
      <c r="E8" s="258"/>
      <c r="F8" s="258"/>
      <c r="G8" s="258"/>
      <c r="H8" s="243"/>
    </row>
    <row r="9" spans="1:8" x14ac:dyDescent="0.25">
      <c r="A9" s="25"/>
    </row>
    <row r="10" spans="1:8" ht="15.75" customHeight="1" x14ac:dyDescent="0.25">
      <c r="A10" s="260" t="s">
        <v>11</v>
      </c>
      <c r="B10" s="260" t="s">
        <v>33</v>
      </c>
      <c r="C10" s="260" t="s">
        <v>2</v>
      </c>
      <c r="D10" s="260" t="s">
        <v>34</v>
      </c>
      <c r="E10" s="245" t="s">
        <v>35</v>
      </c>
      <c r="F10" s="263"/>
      <c r="G10" s="246"/>
    </row>
    <row r="11" spans="1:8" x14ac:dyDescent="0.25">
      <c r="A11" s="260"/>
      <c r="B11" s="260"/>
      <c r="C11" s="260"/>
      <c r="D11" s="260"/>
      <c r="E11" s="94">
        <f>'пр 1 к ПП 1'!E10</f>
        <v>2024</v>
      </c>
      <c r="F11" s="94">
        <f>'пр 1 к ПП 1'!F10</f>
        <v>2025</v>
      </c>
      <c r="G11" s="94">
        <f>'пр 1 к ПП 1'!G10</f>
        <v>2026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205">
        <v>5</v>
      </c>
      <c r="F12" s="205">
        <v>6</v>
      </c>
      <c r="G12" s="205">
        <v>7</v>
      </c>
    </row>
    <row r="13" spans="1:8" x14ac:dyDescent="0.25">
      <c r="A13" s="16"/>
      <c r="B13" s="6" t="s">
        <v>95</v>
      </c>
      <c r="C13" s="16"/>
      <c r="D13" s="16"/>
      <c r="E13" s="16"/>
      <c r="F13" s="16"/>
      <c r="G13" s="16"/>
    </row>
    <row r="14" spans="1:8" ht="33.75" customHeight="1" x14ac:dyDescent="0.25">
      <c r="A14" s="16"/>
      <c r="B14" s="277" t="s">
        <v>96</v>
      </c>
      <c r="C14" s="278"/>
      <c r="D14" s="278"/>
      <c r="E14" s="278"/>
      <c r="F14" s="278"/>
      <c r="G14" s="279"/>
    </row>
    <row r="15" spans="1:8" ht="31.5" x14ac:dyDescent="0.25">
      <c r="A15" s="17" t="s">
        <v>68</v>
      </c>
      <c r="B15" s="16" t="s">
        <v>66</v>
      </c>
      <c r="C15" s="24" t="s">
        <v>52</v>
      </c>
      <c r="D15" s="24" t="s">
        <v>97</v>
      </c>
      <c r="E15" s="60">
        <v>0.61</v>
      </c>
      <c r="F15" s="60">
        <v>0.61</v>
      </c>
      <c r="G15" s="60">
        <v>0.61</v>
      </c>
    </row>
    <row r="16" spans="1:8" x14ac:dyDescent="0.25">
      <c r="A16" s="25"/>
    </row>
    <row r="17" spans="1:6" x14ac:dyDescent="0.25">
      <c r="A17" s="25"/>
      <c r="F17" s="1" t="s">
        <v>178</v>
      </c>
    </row>
    <row r="18" spans="1:6" x14ac:dyDescent="0.25">
      <c r="A18" s="25"/>
    </row>
  </sheetData>
  <mergeCells count="10">
    <mergeCell ref="B14:G14"/>
    <mergeCell ref="F1:H1"/>
    <mergeCell ref="A10:A11"/>
    <mergeCell ref="B10:B11"/>
    <mergeCell ref="C10:C11"/>
    <mergeCell ref="D10:D11"/>
    <mergeCell ref="E10:G10"/>
    <mergeCell ref="E4:G4"/>
    <mergeCell ref="A7:G7"/>
    <mergeCell ref="A8:G8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useFirstPageNumber="1" r:id="rId1"/>
  <headerFooter scaleWithDoc="0">
    <oddHeader>&amp;C56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2"/>
  <sheetViews>
    <sheetView view="pageBreakPreview" topLeftCell="A5" zoomScaleNormal="100" zoomScaleSheetLayoutView="100" workbookViewId="0">
      <selection activeCell="A4" sqref="A4:L17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254" t="s">
        <v>183</v>
      </c>
      <c r="K1" s="254"/>
      <c r="L1" s="254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265" t="s">
        <v>136</v>
      </c>
      <c r="K4" s="265"/>
      <c r="L4" s="265"/>
    </row>
    <row r="5" spans="1:12" x14ac:dyDescent="0.25">
      <c r="K5" s="29"/>
    </row>
    <row r="6" spans="1:12" x14ac:dyDescent="0.25">
      <c r="A6" s="25"/>
    </row>
    <row r="7" spans="1:12" x14ac:dyDescent="0.25">
      <c r="A7" s="258" t="s">
        <v>1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</row>
    <row r="8" spans="1:12" ht="30.75" customHeight="1" x14ac:dyDescent="0.25">
      <c r="A8" s="259" t="s">
        <v>98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</row>
    <row r="9" spans="1:12" x14ac:dyDescent="0.25">
      <c r="A9" s="25"/>
    </row>
    <row r="10" spans="1:12" ht="33.75" customHeight="1" x14ac:dyDescent="0.25">
      <c r="A10" s="260" t="s">
        <v>11</v>
      </c>
      <c r="B10" s="260" t="s">
        <v>37</v>
      </c>
      <c r="C10" s="260" t="s">
        <v>18</v>
      </c>
      <c r="D10" s="260" t="s">
        <v>16</v>
      </c>
      <c r="E10" s="260"/>
      <c r="F10" s="260"/>
      <c r="G10" s="260"/>
      <c r="H10" s="260" t="s">
        <v>38</v>
      </c>
      <c r="I10" s="260"/>
      <c r="J10" s="260"/>
      <c r="K10" s="260"/>
      <c r="L10" s="260" t="s">
        <v>39</v>
      </c>
    </row>
    <row r="11" spans="1:12" ht="112.5" customHeight="1" x14ac:dyDescent="0.25">
      <c r="A11" s="260"/>
      <c r="B11" s="260"/>
      <c r="C11" s="260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2024</v>
      </c>
      <c r="I11" s="94">
        <f>'пр 2 к ПП 1'!I10</f>
        <v>2025</v>
      </c>
      <c r="J11" s="94">
        <f>'пр 2 к ПП 1'!J10</f>
        <v>2026</v>
      </c>
      <c r="K11" s="17" t="s">
        <v>40</v>
      </c>
      <c r="L11" s="260"/>
    </row>
    <row r="12" spans="1:12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 x14ac:dyDescent="0.25">
      <c r="A13" s="277" t="s">
        <v>99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9"/>
    </row>
    <row r="14" spans="1:12" ht="34.5" customHeight="1" x14ac:dyDescent="0.25">
      <c r="A14" s="277" t="s">
        <v>100</v>
      </c>
      <c r="B14" s="278"/>
      <c r="C14" s="278"/>
      <c r="D14" s="278"/>
      <c r="E14" s="278"/>
      <c r="F14" s="278"/>
      <c r="G14" s="279"/>
      <c r="H14" s="16"/>
      <c r="I14" s="16"/>
      <c r="J14" s="16"/>
      <c r="K14" s="16"/>
      <c r="L14" s="16"/>
    </row>
    <row r="15" spans="1:12" ht="57" customHeight="1" x14ac:dyDescent="0.25">
      <c r="A15" s="290">
        <v>1</v>
      </c>
      <c r="B15" s="289" t="s">
        <v>101</v>
      </c>
      <c r="C15" s="274" t="s">
        <v>71</v>
      </c>
      <c r="D15" s="274">
        <v>241</v>
      </c>
      <c r="E15" s="274" t="s">
        <v>77</v>
      </c>
      <c r="F15" s="287" t="s">
        <v>117</v>
      </c>
      <c r="G15" s="50">
        <v>811</v>
      </c>
      <c r="H15" s="140">
        <v>100</v>
      </c>
      <c r="I15" s="162">
        <v>100</v>
      </c>
      <c r="J15" s="162">
        <v>100</v>
      </c>
      <c r="K15" s="142">
        <f>H15+I15+J15</f>
        <v>300</v>
      </c>
      <c r="L15" s="292" t="s">
        <v>126</v>
      </c>
    </row>
    <row r="16" spans="1:12" ht="57" customHeight="1" x14ac:dyDescent="0.25">
      <c r="A16" s="291"/>
      <c r="B16" s="289"/>
      <c r="C16" s="275"/>
      <c r="D16" s="275"/>
      <c r="E16" s="275"/>
      <c r="F16" s="288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93"/>
    </row>
    <row r="17" spans="1:12" x14ac:dyDescent="0.25">
      <c r="A17" s="285" t="s">
        <v>41</v>
      </c>
      <c r="B17" s="286"/>
      <c r="C17" s="28"/>
      <c r="D17" s="28"/>
      <c r="E17" s="28"/>
      <c r="F17" s="28"/>
      <c r="G17" s="28"/>
      <c r="H17" s="141">
        <f>H15</f>
        <v>100</v>
      </c>
      <c r="I17" s="141">
        <f t="shared" ref="I17:K17" si="0">I15</f>
        <v>100</v>
      </c>
      <c r="J17" s="141">
        <f t="shared" si="0"/>
        <v>100</v>
      </c>
      <c r="K17" s="143">
        <f t="shared" si="0"/>
        <v>300</v>
      </c>
      <c r="L17" s="16"/>
    </row>
    <row r="19" spans="1:12" x14ac:dyDescent="0.25">
      <c r="H19" s="1" t="s">
        <v>178</v>
      </c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>
    <oddHeader>&amp;C57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J21"/>
  <sheetViews>
    <sheetView view="pageBreakPreview" topLeftCell="A5" zoomScaleNormal="100" zoomScaleSheetLayoutView="100" workbookViewId="0">
      <selection activeCell="A4" sqref="A4:H19"/>
    </sheetView>
  </sheetViews>
  <sheetFormatPr defaultRowHeight="15.75" outlineLevelRow="1" outlineLevelCol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9" ht="69.75" hidden="1" customHeight="1" outlineLevel="1" x14ac:dyDescent="0.25">
      <c r="G1" s="254" t="s">
        <v>184</v>
      </c>
      <c r="H1" s="254"/>
      <c r="I1" s="254"/>
    </row>
    <row r="2" spans="1:9" hidden="1" outlineLevel="1" x14ac:dyDescent="0.25"/>
    <row r="3" spans="1:9" hidden="1" outlineLevel="1" x14ac:dyDescent="0.25"/>
    <row r="4" spans="1:9" ht="123" customHeight="1" collapsed="1" x14ac:dyDescent="0.25">
      <c r="F4" s="265" t="s">
        <v>137</v>
      </c>
      <c r="G4" s="265"/>
      <c r="H4" s="265"/>
      <c r="I4" s="208"/>
    </row>
    <row r="5" spans="1:9" x14ac:dyDescent="0.25">
      <c r="A5" s="25"/>
    </row>
    <row r="6" spans="1:9" x14ac:dyDescent="0.25">
      <c r="A6" s="258" t="s">
        <v>1</v>
      </c>
      <c r="B6" s="258"/>
      <c r="C6" s="258"/>
      <c r="D6" s="258"/>
      <c r="E6" s="258"/>
      <c r="F6" s="258"/>
      <c r="G6" s="258"/>
      <c r="H6" s="258"/>
      <c r="I6" s="243"/>
    </row>
    <row r="7" spans="1:9" ht="36.75" customHeight="1" x14ac:dyDescent="0.25">
      <c r="A7" s="259" t="s">
        <v>124</v>
      </c>
      <c r="B7" s="259"/>
      <c r="C7" s="259"/>
      <c r="D7" s="259"/>
      <c r="E7" s="259"/>
      <c r="F7" s="259"/>
      <c r="G7" s="259"/>
      <c r="H7" s="259"/>
      <c r="I7" s="208"/>
    </row>
    <row r="8" spans="1:9" x14ac:dyDescent="0.25">
      <c r="A8" s="25"/>
    </row>
    <row r="9" spans="1:9" ht="15.75" customHeight="1" x14ac:dyDescent="0.25">
      <c r="A9" s="260" t="s">
        <v>11</v>
      </c>
      <c r="B9" s="260" t="s">
        <v>33</v>
      </c>
      <c r="C9" s="260" t="s">
        <v>2</v>
      </c>
      <c r="D9" s="260" t="s">
        <v>34</v>
      </c>
      <c r="E9" s="213" t="s">
        <v>259</v>
      </c>
      <c r="F9" s="245" t="s">
        <v>35</v>
      </c>
      <c r="G9" s="263"/>
      <c r="H9" s="246"/>
    </row>
    <row r="10" spans="1:9" x14ac:dyDescent="0.25">
      <c r="A10" s="260"/>
      <c r="B10" s="260"/>
      <c r="C10" s="260"/>
      <c r="D10" s="260"/>
      <c r="E10" s="215">
        <v>2022</v>
      </c>
      <c r="F10" s="94">
        <f>'пр 1 к ПП 1'!E10</f>
        <v>2024</v>
      </c>
      <c r="G10" s="94">
        <f>'пр 1 к ПП 1'!F10</f>
        <v>2025</v>
      </c>
      <c r="H10" s="94">
        <f>'пр 1 к ПП 1'!G10</f>
        <v>2026</v>
      </c>
    </row>
    <row r="11" spans="1:9" x14ac:dyDescent="0.25">
      <c r="A11" s="17">
        <v>1</v>
      </c>
      <c r="B11" s="17">
        <v>2</v>
      </c>
      <c r="C11" s="17">
        <v>3</v>
      </c>
      <c r="D11" s="17">
        <v>4</v>
      </c>
      <c r="E11" s="215"/>
      <c r="F11" s="205">
        <v>5</v>
      </c>
      <c r="G11" s="205">
        <v>6</v>
      </c>
      <c r="H11" s="205">
        <v>7</v>
      </c>
    </row>
    <row r="12" spans="1:9" ht="39" customHeight="1" x14ac:dyDescent="0.25">
      <c r="A12" s="277" t="s">
        <v>102</v>
      </c>
      <c r="B12" s="278"/>
      <c r="C12" s="278"/>
      <c r="D12" s="278"/>
      <c r="E12" s="278"/>
      <c r="F12" s="278"/>
      <c r="G12" s="278"/>
      <c r="H12" s="279"/>
    </row>
    <row r="13" spans="1:9" ht="54" customHeight="1" x14ac:dyDescent="0.25">
      <c r="A13" s="16"/>
      <c r="B13" s="277" t="s">
        <v>221</v>
      </c>
      <c r="C13" s="278"/>
      <c r="D13" s="278"/>
      <c r="E13" s="278"/>
      <c r="F13" s="278"/>
      <c r="G13" s="278"/>
      <c r="H13" s="279"/>
    </row>
    <row r="14" spans="1:9" x14ac:dyDescent="0.25">
      <c r="A14" s="176">
        <v>1</v>
      </c>
      <c r="B14" s="16" t="s">
        <v>57</v>
      </c>
      <c r="C14" s="16"/>
      <c r="D14" s="16"/>
      <c r="E14" s="214"/>
      <c r="F14" s="16"/>
      <c r="G14" s="16"/>
      <c r="H14" s="16"/>
    </row>
    <row r="15" spans="1:9" x14ac:dyDescent="0.25">
      <c r="A15" s="176" t="s">
        <v>3</v>
      </c>
      <c r="B15" s="16" t="s">
        <v>58</v>
      </c>
      <c r="C15" s="16" t="s">
        <v>65</v>
      </c>
      <c r="D15" s="16" t="s">
        <v>97</v>
      </c>
      <c r="E15" s="214"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9" ht="36.75" customHeight="1" x14ac:dyDescent="0.25">
      <c r="A16" s="176" t="s">
        <v>48</v>
      </c>
      <c r="B16" s="18" t="s">
        <v>59</v>
      </c>
      <c r="C16" s="16" t="s">
        <v>65</v>
      </c>
      <c r="D16" s="41" t="s">
        <v>97</v>
      </c>
      <c r="E16" s="214"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10" ht="36.75" customHeight="1" x14ac:dyDescent="0.25">
      <c r="A17" s="176" t="s">
        <v>103</v>
      </c>
      <c r="B17" s="16" t="s">
        <v>64</v>
      </c>
      <c r="C17" s="16" t="s">
        <v>52</v>
      </c>
      <c r="D17" s="41" t="s">
        <v>97</v>
      </c>
      <c r="E17" s="214">
        <v>858.24896000000001</v>
      </c>
      <c r="F17" s="138">
        <f>E17+2%</f>
        <v>858.26895999999999</v>
      </c>
      <c r="G17" s="138">
        <f>F17+2%</f>
        <v>858.28895999999997</v>
      </c>
      <c r="H17" s="138">
        <f>G17+1%</f>
        <v>858.29895999999997</v>
      </c>
      <c r="I17" s="137">
        <v>807</v>
      </c>
      <c r="J17" s="137">
        <v>808</v>
      </c>
    </row>
    <row r="18" spans="1:10" ht="30.75" customHeight="1" x14ac:dyDescent="0.25">
      <c r="A18" s="294" t="s">
        <v>223</v>
      </c>
      <c r="B18" s="295"/>
      <c r="C18" s="295"/>
      <c r="D18" s="295"/>
      <c r="E18" s="295"/>
      <c r="F18" s="295"/>
      <c r="G18" s="295"/>
      <c r="H18" s="296"/>
    </row>
    <row r="19" spans="1:10" x14ac:dyDescent="0.25">
      <c r="A19" s="19" t="s">
        <v>54</v>
      </c>
      <c r="B19" s="178" t="s">
        <v>220</v>
      </c>
      <c r="C19" s="178" t="s">
        <v>44</v>
      </c>
      <c r="D19" s="178"/>
      <c r="E19" s="178"/>
      <c r="F19" s="19">
        <v>0</v>
      </c>
      <c r="G19" s="19">
        <v>0</v>
      </c>
      <c r="H19" s="19">
        <v>0</v>
      </c>
    </row>
    <row r="20" spans="1:10" x14ac:dyDescent="0.25">
      <c r="A20" s="25"/>
    </row>
    <row r="21" spans="1:10" x14ac:dyDescent="0.25">
      <c r="A21" s="25"/>
    </row>
  </sheetData>
  <mergeCells count="12">
    <mergeCell ref="A18:H18"/>
    <mergeCell ref="B13:H13"/>
    <mergeCell ref="G1:I1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8" firstPageNumber="45" orientation="landscape" useFirstPageNumber="1" r:id="rId1"/>
  <headerFooter scaleWithDoc="0">
    <oddHeader>&amp;C58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8"/>
  <sheetViews>
    <sheetView view="pageBreakPreview" zoomScale="85" zoomScaleNormal="100" zoomScaleSheetLayoutView="85" zoomScalePageLayoutView="85" workbookViewId="0">
      <selection sqref="A1:L15"/>
    </sheetView>
  </sheetViews>
  <sheetFormatPr defaultRowHeight="15.75" x14ac:dyDescent="0.25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625" style="1" customWidth="1"/>
    <col min="9" max="9" width="9.25" style="1" customWidth="1"/>
    <col min="10" max="10" width="9.125" style="1" customWidth="1"/>
    <col min="11" max="11" width="16.125" style="1" customWidth="1"/>
    <col min="12" max="12" width="24.5" style="1" customWidth="1"/>
    <col min="13" max="16384" width="9" style="1"/>
  </cols>
  <sheetData>
    <row r="1" spans="1:12" ht="90" customHeight="1" x14ac:dyDescent="0.25">
      <c r="I1" s="269" t="s">
        <v>138</v>
      </c>
      <c r="J1" s="269"/>
      <c r="K1" s="269"/>
      <c r="L1" s="269"/>
    </row>
    <row r="2" spans="1:12" x14ac:dyDescent="0.25">
      <c r="A2" s="25"/>
    </row>
    <row r="3" spans="1:12" x14ac:dyDescent="0.25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ht="41.25" customHeight="1" x14ac:dyDescent="0.25">
      <c r="A4" s="259" t="s">
        <v>104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x14ac:dyDescent="0.25">
      <c r="A5" s="25"/>
    </row>
    <row r="6" spans="1:12" ht="33.75" customHeight="1" x14ac:dyDescent="0.25">
      <c r="A6" s="260" t="s">
        <v>11</v>
      </c>
      <c r="B6" s="260" t="s">
        <v>37</v>
      </c>
      <c r="C6" s="260" t="s">
        <v>18</v>
      </c>
      <c r="D6" s="260" t="s">
        <v>16</v>
      </c>
      <c r="E6" s="260"/>
      <c r="F6" s="260"/>
      <c r="G6" s="260"/>
      <c r="H6" s="260" t="s">
        <v>38</v>
      </c>
      <c r="I6" s="260"/>
      <c r="J6" s="260"/>
      <c r="K6" s="260"/>
      <c r="L6" s="260" t="s">
        <v>39</v>
      </c>
    </row>
    <row r="7" spans="1:12" ht="79.5" customHeight="1" x14ac:dyDescent="0.25">
      <c r="A7" s="260"/>
      <c r="B7" s="260"/>
      <c r="C7" s="260"/>
      <c r="D7" s="40" t="s">
        <v>18</v>
      </c>
      <c r="E7" s="40" t="s">
        <v>19</v>
      </c>
      <c r="F7" s="40" t="s">
        <v>20</v>
      </c>
      <c r="G7" s="40" t="s">
        <v>21</v>
      </c>
      <c r="H7" s="40">
        <f>'пр 1 к ПП 1'!E10</f>
        <v>2024</v>
      </c>
      <c r="I7" s="94">
        <f>'пр 1 к ПП 1'!F10</f>
        <v>2025</v>
      </c>
      <c r="J7" s="94">
        <f>'пр 1 к ПП 1'!G10</f>
        <v>2026</v>
      </c>
      <c r="K7" s="40" t="s">
        <v>40</v>
      </c>
      <c r="L7" s="260"/>
    </row>
    <row r="8" spans="1:12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36" customHeight="1" x14ac:dyDescent="0.25">
      <c r="A9" s="41"/>
      <c r="B9" s="277" t="s">
        <v>105</v>
      </c>
      <c r="C9" s="278"/>
      <c r="D9" s="278"/>
      <c r="E9" s="278"/>
      <c r="F9" s="278"/>
      <c r="G9" s="278"/>
      <c r="H9" s="278"/>
      <c r="I9" s="278"/>
      <c r="J9" s="278"/>
      <c r="K9" s="278"/>
      <c r="L9" s="279"/>
    </row>
    <row r="10" spans="1:12" x14ac:dyDescent="0.25">
      <c r="A10" s="41"/>
      <c r="B10" s="277" t="s">
        <v>222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9"/>
    </row>
    <row r="11" spans="1:12" ht="63" x14ac:dyDescent="0.25">
      <c r="A11" s="83" t="s">
        <v>68</v>
      </c>
      <c r="B11" s="66" t="s">
        <v>106</v>
      </c>
      <c r="C11" s="66" t="s">
        <v>71</v>
      </c>
      <c r="D11" s="66">
        <v>241</v>
      </c>
      <c r="E11" s="151" t="s">
        <v>77</v>
      </c>
      <c r="F11" s="151" t="s">
        <v>123</v>
      </c>
      <c r="G11" s="151" t="s">
        <v>163</v>
      </c>
      <c r="H11" s="84">
        <v>6959.0510000000004</v>
      </c>
      <c r="I11" s="84">
        <v>6959.0510000000004</v>
      </c>
      <c r="J11" s="84">
        <v>6959.0510000000004</v>
      </c>
      <c r="K11" s="84">
        <f>H11+I11+J11</f>
        <v>20877.153000000002</v>
      </c>
      <c r="L11" s="66" t="s">
        <v>107</v>
      </c>
    </row>
    <row r="12" spans="1:12" ht="94.5" x14ac:dyDescent="0.25">
      <c r="A12" s="83" t="s">
        <v>103</v>
      </c>
      <c r="B12" s="66" t="s">
        <v>187</v>
      </c>
      <c r="C12" s="66" t="str">
        <f>C11</f>
        <v>Администрация Туруханского района</v>
      </c>
      <c r="D12" s="66">
        <f>D11</f>
        <v>241</v>
      </c>
      <c r="E12" s="151" t="s">
        <v>77</v>
      </c>
      <c r="F12" s="151" t="s">
        <v>189</v>
      </c>
      <c r="G12" s="151" t="s">
        <v>163</v>
      </c>
      <c r="H12" s="84">
        <v>0</v>
      </c>
      <c r="I12" s="84">
        <v>0</v>
      </c>
      <c r="J12" s="84">
        <v>0</v>
      </c>
      <c r="K12" s="84">
        <f>H12+I12+J12</f>
        <v>0</v>
      </c>
      <c r="L12" s="66" t="s">
        <v>194</v>
      </c>
    </row>
    <row r="13" spans="1:12" x14ac:dyDescent="0.25">
      <c r="A13" s="299" t="s">
        <v>230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1"/>
    </row>
    <row r="14" spans="1:12" ht="47.25" x14ac:dyDescent="0.25">
      <c r="A14" s="83" t="s">
        <v>54</v>
      </c>
      <c r="B14" s="177" t="s">
        <v>232</v>
      </c>
      <c r="C14" s="177" t="s">
        <v>71</v>
      </c>
      <c r="D14" s="177">
        <v>241</v>
      </c>
      <c r="E14" s="151" t="s">
        <v>77</v>
      </c>
      <c r="F14" s="151" t="s">
        <v>231</v>
      </c>
      <c r="G14" s="151" t="s">
        <v>255</v>
      </c>
      <c r="H14" s="84">
        <v>0</v>
      </c>
      <c r="I14" s="84">
        <v>0</v>
      </c>
      <c r="J14" s="84">
        <v>0</v>
      </c>
      <c r="K14" s="84">
        <f>H14</f>
        <v>0</v>
      </c>
      <c r="L14" s="177" t="s">
        <v>219</v>
      </c>
    </row>
    <row r="15" spans="1:12" x14ac:dyDescent="0.25">
      <c r="A15" s="297" t="s">
        <v>41</v>
      </c>
      <c r="B15" s="298"/>
      <c r="C15" s="44"/>
      <c r="D15" s="44"/>
      <c r="E15" s="26"/>
      <c r="F15" s="44"/>
      <c r="G15" s="44"/>
      <c r="H15" s="45">
        <f>SUM(H11:H12) +H14</f>
        <v>6959.0510000000004</v>
      </c>
      <c r="I15" s="45">
        <f>SUM(I11:I12)</f>
        <v>6959.0510000000004</v>
      </c>
      <c r="J15" s="45">
        <f>SUM(J11:J12)</f>
        <v>6959.0510000000004</v>
      </c>
      <c r="K15" s="45">
        <f>SUM(K11:K12)+K14</f>
        <v>20877.153000000002</v>
      </c>
      <c r="L15" s="44"/>
    </row>
    <row r="18" spans="8:8" x14ac:dyDescent="0.25">
      <c r="H18" s="1" t="s">
        <v>178</v>
      </c>
    </row>
  </sheetData>
  <mergeCells count="13">
    <mergeCell ref="I1:L1"/>
    <mergeCell ref="B9:L9"/>
    <mergeCell ref="A15:B15"/>
    <mergeCell ref="A3:L3"/>
    <mergeCell ref="A4:L4"/>
    <mergeCell ref="A6:A7"/>
    <mergeCell ref="B6:B7"/>
    <mergeCell ref="C6:C7"/>
    <mergeCell ref="D6:G6"/>
    <mergeCell ref="H6:K6"/>
    <mergeCell ref="L6:L7"/>
    <mergeCell ref="A13:L13"/>
    <mergeCell ref="B10:L10"/>
  </mergeCells>
  <pageMargins left="0.78740157480314965" right="0.78740157480314965" top="1.1811023622047245" bottom="0.19685039370078741" header="0.31496062992125984" footer="0.31496062992125984"/>
  <pageSetup paperSize="9" scale="75" firstPageNumber="17" orientation="landscape" useFirstPageNumber="1" r:id="rId1"/>
  <headerFooter scaleWithDoc="0">
    <oddHeader>&amp;C59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23</vt:i4>
      </vt:variant>
    </vt:vector>
  </HeadingPairs>
  <TitlesOfParts>
    <vt:vector size="41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к ОМ 1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ОМ 1'!Область_печати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XE</cp:lastModifiedBy>
  <cp:lastPrinted>2023-11-15T07:53:14Z</cp:lastPrinted>
  <dcterms:created xsi:type="dcterms:W3CDTF">2016-10-20T04:37:12Z</dcterms:created>
  <dcterms:modified xsi:type="dcterms:W3CDTF">2024-02-01T08:05:10Z</dcterms:modified>
</cp:coreProperties>
</file>