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4\!!!! МУНИЦИПАЛЬНЫЕ ПРОГРАММЫ НА 2025- 2027 ГОДЫ\08 МиСП\"/>
    </mc:Choice>
  </mc:AlternateContent>
  <bookViews>
    <workbookView xWindow="0" yWindow="0" windowWidth="28800" windowHeight="12435" tabRatio="873" activeTab="13"/>
  </bookViews>
  <sheets>
    <sheet name="пр к пасп" sheetId="2" r:id="rId1"/>
    <sheet name="пр 1 к ПП 1" sheetId="7" r:id="rId2"/>
    <sheet name="пр 2 к ПП 1" sheetId="8" r:id="rId3"/>
    <sheet name="пр.1 к ПП 2" sheetId="15" r:id="rId4"/>
    <sheet name="пр.2 к ПП 2" sheetId="16" r:id="rId5"/>
    <sheet name="пр.1 к ПП 3" sheetId="17" r:id="rId6"/>
    <sheet name="пр.2 к ПП 3" sheetId="18" r:id="rId7"/>
    <sheet name="пр. 1 к ПП 4" sheetId="19" r:id="rId8"/>
    <sheet name="пр. 2 к ПП 4" sheetId="20" r:id="rId9"/>
    <sheet name="пр к ОМ" sheetId="22" r:id="rId10"/>
    <sheet name="пр к ОМ 1" sheetId="28" r:id="rId11"/>
    <sheet name="пр 6 к Пр" sheetId="3" r:id="rId12"/>
    <sheet name="пр 7 к Пр" sheetId="5" r:id="rId13"/>
    <sheet name="пр 8 к Пр" sheetId="6" r:id="rId14"/>
    <sheet name="пп1" sheetId="23" state="hidden" r:id="rId15"/>
    <sheet name="пп2" sheetId="24" state="hidden" r:id="rId16"/>
    <sheet name="пп3" sheetId="25" state="hidden" r:id="rId17"/>
    <sheet name="пп4" sheetId="26" state="hidden" r:id="rId18"/>
  </sheets>
  <externalReferences>
    <externalReference r:id="rId19"/>
    <externalReference r:id="rId20"/>
  </externalReferences>
  <definedNames>
    <definedName name="_xlnm.Print_Titles" localSheetId="1">'пр 1 к ПП 1'!$9:$11</definedName>
    <definedName name="_xlnm.Print_Titles" localSheetId="11">'пр 6 к Пр'!$9:$10</definedName>
    <definedName name="_xlnm.Print_Titles" localSheetId="12">'пр 7 к Пр'!$12:$14</definedName>
    <definedName name="_xlnm.Print_Titles" localSheetId="13">'пр 8 к Пр'!$12:$14</definedName>
    <definedName name="_xlnm.Print_Titles" localSheetId="0">'пр к пасп'!$11:$14</definedName>
    <definedName name="_xlnm.Print_Titles" localSheetId="3">'пр.1 к ПП 2'!$10:$12</definedName>
    <definedName name="_xlnm.Print_Area" localSheetId="14">пп1!$A$1:$I$10</definedName>
    <definedName name="_xlnm.Print_Area" localSheetId="15">пп2!$A$1:$I$8</definedName>
    <definedName name="_xlnm.Print_Area" localSheetId="16">пп3!$A$1:$I$9</definedName>
    <definedName name="_xlnm.Print_Area" localSheetId="17">пп4!$A$1:$I$10</definedName>
    <definedName name="_xlnm.Print_Area" localSheetId="1">'пр 1 к ПП 1'!$A$1:$G$21</definedName>
    <definedName name="_xlnm.Print_Area" localSheetId="11">'пр 6 к Пр'!$A$1:$E$41</definedName>
    <definedName name="_xlnm.Print_Area" localSheetId="12">'пр 7 к Пр'!$A$1:$L$51</definedName>
    <definedName name="_xlnm.Print_Area" localSheetId="13">'пр 8 к Пр'!$A$4:$S$78</definedName>
    <definedName name="_xlnm.Print_Area" localSheetId="9">'пр к ОМ'!$A$1:$I$14</definedName>
    <definedName name="_xlnm.Print_Area" localSheetId="10">'пр к ОМ 1'!$A$1:$G$14</definedName>
    <definedName name="_xlnm.Print_Area" localSheetId="0">'пр к пасп'!$A$1:$T$26</definedName>
    <definedName name="_xlnm.Print_Area" localSheetId="7">'пр. 1 к ПП 4'!$A$1:$H$19</definedName>
    <definedName name="_xlnm.Print_Area" localSheetId="8">'пр. 2 к ПП 4'!$A$1:$L$15</definedName>
    <definedName name="_xlnm.Print_Area" localSheetId="3">'пр.1 к ПП 2'!$A$1:$G$21</definedName>
    <definedName name="_xlnm.Print_Area" localSheetId="5">'пр.1 к ПП 3'!$A$1:$G$15</definedName>
    <definedName name="_xlnm.Print_Area" localSheetId="4">'пр.2 к ПП 2'!$A$1:$L$20</definedName>
    <definedName name="_xlnm.Print_Area" localSheetId="6">'пр.2 к ПП 3'!$A$1:$L$17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8" l="1"/>
  <c r="T36" i="6" l="1"/>
  <c r="O22" i="6" l="1"/>
  <c r="O18" i="6"/>
  <c r="O50" i="6"/>
  <c r="O43" i="6"/>
  <c r="O36" i="6"/>
  <c r="O29" i="6"/>
  <c r="O19" i="6"/>
  <c r="O15" i="6" l="1"/>
  <c r="K17" i="5"/>
  <c r="N19" i="6" l="1"/>
  <c r="N22" i="6"/>
  <c r="N29" i="6"/>
  <c r="N15" i="6" s="1"/>
  <c r="N36" i="6"/>
  <c r="M36" i="6"/>
  <c r="N50" i="6"/>
  <c r="M50" i="6"/>
  <c r="N43" i="6"/>
  <c r="J22" i="5"/>
  <c r="K22" i="5"/>
  <c r="F17" i="19"/>
  <c r="I22" i="5"/>
  <c r="I21" i="8" l="1"/>
  <c r="J21" i="8"/>
  <c r="J23" i="5" l="1"/>
  <c r="J17" i="5" s="1"/>
  <c r="J15" i="5" s="1"/>
  <c r="K23" i="5"/>
  <c r="I23" i="5"/>
  <c r="L23" i="5" l="1"/>
  <c r="I17" i="5"/>
  <c r="I15" i="5" s="1"/>
  <c r="Q25" i="6"/>
  <c r="R25" i="6"/>
  <c r="P25" i="6"/>
  <c r="T25" i="6" l="1"/>
  <c r="P18" i="6"/>
  <c r="G23" i="5"/>
  <c r="L24" i="5"/>
  <c r="K18" i="8"/>
  <c r="K14" i="8" l="1"/>
  <c r="K17" i="8"/>
  <c r="K20" i="8"/>
  <c r="K16" i="8"/>
  <c r="K21" i="8" s="1"/>
  <c r="F14" i="7" l="1"/>
  <c r="G14" i="7" s="1"/>
  <c r="H22" i="5" l="1"/>
  <c r="F22" i="5"/>
  <c r="E22" i="5"/>
  <c r="L22" i="5" l="1"/>
  <c r="M47" i="6" l="1"/>
  <c r="M43" i="6" l="1"/>
  <c r="M19" i="6"/>
  <c r="L19" i="6"/>
  <c r="P26" i="2" l="1"/>
  <c r="F10" i="19"/>
  <c r="K19" i="6"/>
  <c r="Q26" i="2" l="1"/>
  <c r="G17" i="19"/>
  <c r="T23" i="6"/>
  <c r="T24" i="6"/>
  <c r="T27" i="6"/>
  <c r="T28" i="6"/>
  <c r="T30" i="6"/>
  <c r="T31" i="6"/>
  <c r="T32" i="6"/>
  <c r="T34" i="6"/>
  <c r="T35" i="6"/>
  <c r="T37" i="6"/>
  <c r="T38" i="6"/>
  <c r="T39" i="6"/>
  <c r="T41" i="6"/>
  <c r="T42" i="6"/>
  <c r="T44" i="6"/>
  <c r="T45" i="6"/>
  <c r="T46" i="6"/>
  <c r="T48" i="6"/>
  <c r="T49" i="6"/>
  <c r="T51" i="6"/>
  <c r="T52" i="6"/>
  <c r="T53" i="6"/>
  <c r="T55" i="6"/>
  <c r="T56" i="6"/>
  <c r="T58" i="6"/>
  <c r="T59" i="6"/>
  <c r="T60" i="6"/>
  <c r="T62" i="6"/>
  <c r="T63" i="6"/>
  <c r="T65" i="6"/>
  <c r="T66" i="6"/>
  <c r="T67" i="6"/>
  <c r="T68" i="6"/>
  <c r="T69" i="6"/>
  <c r="T70" i="6"/>
  <c r="T72" i="6"/>
  <c r="T73" i="6"/>
  <c r="T74" i="6"/>
  <c r="T76" i="6"/>
  <c r="T77" i="6"/>
  <c r="K11" i="20"/>
  <c r="S26" i="2" l="1"/>
  <c r="T26" i="2" s="1"/>
  <c r="H17" i="19"/>
  <c r="M22" i="6"/>
  <c r="L71" i="6"/>
  <c r="M71" i="6"/>
  <c r="M57" i="6"/>
  <c r="L57" i="6"/>
  <c r="L50" i="6"/>
  <c r="L64" i="6" l="1"/>
  <c r="M64" i="6"/>
  <c r="L36" i="6"/>
  <c r="M29" i="6"/>
  <c r="M15" i="6" s="1"/>
  <c r="F11" i="15" l="1"/>
  <c r="G11" i="15"/>
  <c r="E11" i="15"/>
  <c r="H10" i="8"/>
  <c r="K16" i="16"/>
  <c r="H20" i="16"/>
  <c r="G17" i="15"/>
  <c r="A6" i="3" l="1"/>
  <c r="J40" i="5" l="1"/>
  <c r="K40" i="5"/>
  <c r="I40" i="5"/>
  <c r="L40" i="5" s="1"/>
  <c r="A9" i="5" l="1"/>
  <c r="J4" i="2"/>
  <c r="E36" i="6" l="1"/>
  <c r="E17" i="15" l="1"/>
  <c r="F17" i="15"/>
  <c r="K43" i="6" l="1"/>
  <c r="L43" i="6"/>
  <c r="L22" i="6"/>
  <c r="L29" i="6"/>
  <c r="L15" i="6" l="1"/>
  <c r="I39" i="5"/>
  <c r="L39" i="5" s="1"/>
  <c r="I15" i="20"/>
  <c r="P75" i="6"/>
  <c r="T75" i="6" s="1"/>
  <c r="U77" i="6"/>
  <c r="S77" i="6"/>
  <c r="U76" i="6"/>
  <c r="S76" i="6"/>
  <c r="U74" i="6"/>
  <c r="S74" i="6"/>
  <c r="U73" i="6"/>
  <c r="S73" i="6"/>
  <c r="U72" i="6"/>
  <c r="S72" i="6"/>
  <c r="R71" i="6"/>
  <c r="Q71" i="6"/>
  <c r="K71" i="6"/>
  <c r="J71" i="6"/>
  <c r="I71" i="6"/>
  <c r="H71" i="6"/>
  <c r="G71" i="6"/>
  <c r="F71" i="6"/>
  <c r="E71" i="6"/>
  <c r="L51" i="5"/>
  <c r="K49" i="5"/>
  <c r="J49" i="5"/>
  <c r="I49" i="5"/>
  <c r="I37" i="5"/>
  <c r="K14" i="20"/>
  <c r="H15" i="20"/>
  <c r="L49" i="5" l="1"/>
  <c r="U75" i="6"/>
  <c r="P71" i="6"/>
  <c r="S75" i="6"/>
  <c r="L42" i="5"/>
  <c r="C40" i="5"/>
  <c r="S71" i="6" l="1"/>
  <c r="T71" i="6"/>
  <c r="U71" i="6"/>
  <c r="X77" i="6" s="1"/>
  <c r="Q61" i="6"/>
  <c r="Q57" i="6" s="1"/>
  <c r="R61" i="6"/>
  <c r="R57" i="6" s="1"/>
  <c r="P61" i="6"/>
  <c r="S54" i="6"/>
  <c r="Q54" i="6"/>
  <c r="Q50" i="6" s="1"/>
  <c r="R54" i="6"/>
  <c r="R50" i="6" s="1"/>
  <c r="P54" i="6"/>
  <c r="A12" i="28"/>
  <c r="D3" i="28"/>
  <c r="L45" i="5"/>
  <c r="S61" i="6" s="1"/>
  <c r="K57" i="6"/>
  <c r="J57" i="6"/>
  <c r="I57" i="6"/>
  <c r="H57" i="6"/>
  <c r="G57" i="6"/>
  <c r="F57" i="6"/>
  <c r="E57" i="6"/>
  <c r="K50" i="6"/>
  <c r="J50" i="6"/>
  <c r="I50" i="6"/>
  <c r="H50" i="6"/>
  <c r="G50" i="6"/>
  <c r="F50" i="6"/>
  <c r="E50" i="6"/>
  <c r="G10" i="28"/>
  <c r="F10" i="28"/>
  <c r="E10" i="28"/>
  <c r="T54" i="6" l="1"/>
  <c r="P50" i="6"/>
  <c r="T50" i="6" s="1"/>
  <c r="P57" i="6"/>
  <c r="T57" i="6" s="1"/>
  <c r="T61" i="6"/>
  <c r="S50" i="6"/>
  <c r="S57" i="6" l="1"/>
  <c r="W22" i="6"/>
  <c r="K22" i="6" l="1"/>
  <c r="K29" i="6"/>
  <c r="K36" i="6"/>
  <c r="K64" i="6"/>
  <c r="K15" i="6" l="1"/>
  <c r="J47" i="6"/>
  <c r="J22" i="6" l="1"/>
  <c r="J19" i="6" l="1"/>
  <c r="J64" i="6"/>
  <c r="J43" i="6"/>
  <c r="J36" i="6" l="1"/>
  <c r="J29" i="6"/>
  <c r="J15" i="6" s="1"/>
  <c r="I38" i="5" l="1"/>
  <c r="I28" i="5"/>
  <c r="I20" i="16"/>
  <c r="J20" i="16"/>
  <c r="K19" i="16"/>
  <c r="K17" i="16"/>
  <c r="A9" i="6"/>
  <c r="I35" i="5" l="1"/>
  <c r="J15" i="20"/>
  <c r="E9" i="26"/>
  <c r="F6" i="26"/>
  <c r="G6" i="26"/>
  <c r="E6" i="26"/>
  <c r="G6" i="24"/>
  <c r="F6" i="24"/>
  <c r="E6" i="24"/>
  <c r="H6" i="24" l="1"/>
  <c r="J38" i="5" l="1"/>
  <c r="K38" i="5"/>
  <c r="L29" i="5"/>
  <c r="J29" i="5"/>
  <c r="K29" i="5"/>
  <c r="J28" i="5"/>
  <c r="K28" i="5"/>
  <c r="I29" i="5"/>
  <c r="K12" i="20"/>
  <c r="K15" i="20" s="1"/>
  <c r="D12" i="20"/>
  <c r="C12" i="20"/>
  <c r="C17" i="16"/>
  <c r="H6" i="26" l="1"/>
  <c r="L38" i="5"/>
  <c r="H22" i="18" l="1"/>
  <c r="I22" i="6"/>
  <c r="T21" i="2" l="1"/>
  <c r="L25" i="2"/>
  <c r="L24" i="2"/>
  <c r="F5" i="26"/>
  <c r="F7" i="26" s="1"/>
  <c r="G5" i="26"/>
  <c r="G7" i="26" s="1"/>
  <c r="E5" i="26"/>
  <c r="E7" i="26" s="1"/>
  <c r="E10" i="26" s="1"/>
  <c r="B5" i="26"/>
  <c r="F5" i="25"/>
  <c r="F6" i="25" s="1"/>
  <c r="G5" i="25"/>
  <c r="G6" i="25" s="1"/>
  <c r="E5" i="25"/>
  <c r="E6" i="25" s="1"/>
  <c r="B5" i="25"/>
  <c r="F10" i="24"/>
  <c r="G10" i="24"/>
  <c r="F5" i="24"/>
  <c r="G5" i="24"/>
  <c r="F7" i="24"/>
  <c r="G7" i="24"/>
  <c r="E7" i="24"/>
  <c r="E5" i="24"/>
  <c r="B7" i="24"/>
  <c r="B5" i="24"/>
  <c r="F5" i="23"/>
  <c r="G5" i="23"/>
  <c r="F6" i="23"/>
  <c r="G6" i="23"/>
  <c r="E6" i="23"/>
  <c r="E5" i="23"/>
  <c r="B6" i="23"/>
  <c r="B5" i="23"/>
  <c r="G7" i="23" l="1"/>
  <c r="G8" i="24"/>
  <c r="G11" i="24" s="1"/>
  <c r="F8" i="24"/>
  <c r="F11" i="24" s="1"/>
  <c r="E8" i="24"/>
  <c r="H5" i="26"/>
  <c r="H7" i="26" s="1"/>
  <c r="H5" i="25"/>
  <c r="H6" i="25" s="1"/>
  <c r="H5" i="24"/>
  <c r="H7" i="24"/>
  <c r="F7" i="23"/>
  <c r="H8" i="24" l="1"/>
  <c r="H6" i="23"/>
  <c r="E7" i="23" l="1"/>
  <c r="H5" i="23"/>
  <c r="H7" i="23" s="1"/>
  <c r="I64" i="6" l="1"/>
  <c r="I43" i="6"/>
  <c r="I36" i="6"/>
  <c r="I29" i="6"/>
  <c r="I16" i="6"/>
  <c r="I17" i="6"/>
  <c r="I18" i="6"/>
  <c r="I19" i="6"/>
  <c r="Q12" i="6"/>
  <c r="R12" i="6"/>
  <c r="P12" i="6"/>
  <c r="J12" i="5"/>
  <c r="K12" i="5"/>
  <c r="I12" i="5"/>
  <c r="I7" i="20"/>
  <c r="J7" i="20"/>
  <c r="H7" i="20"/>
  <c r="J10" i="8"/>
  <c r="I10" i="8"/>
  <c r="H12" i="16"/>
  <c r="G9" i="22"/>
  <c r="H9" i="22"/>
  <c r="I9" i="22"/>
  <c r="F9" i="22"/>
  <c r="G10" i="19"/>
  <c r="H10" i="19"/>
  <c r="E11" i="17"/>
  <c r="F11" i="17"/>
  <c r="G11" i="17"/>
  <c r="F15" i="7"/>
  <c r="G15" i="7" s="1"/>
  <c r="F13" i="7"/>
  <c r="G13" i="7" s="1"/>
  <c r="I11" i="18" l="1"/>
  <c r="I12" i="16"/>
  <c r="J11" i="18"/>
  <c r="J12" i="16"/>
  <c r="I15" i="6"/>
  <c r="H11" i="18"/>
  <c r="K20" i="16" l="1"/>
  <c r="H10" i="24" l="1"/>
  <c r="H11" i="24" s="1"/>
  <c r="E10" i="24"/>
  <c r="E11" i="24" s="1"/>
  <c r="G15" i="19" l="1"/>
  <c r="H15" i="19"/>
  <c r="G16" i="19"/>
  <c r="H16" i="19"/>
  <c r="J34" i="5" l="1"/>
  <c r="K34" i="5"/>
  <c r="I34" i="5"/>
  <c r="J33" i="5"/>
  <c r="K33" i="5"/>
  <c r="I33" i="5"/>
  <c r="B15" i="15" l="1"/>
  <c r="U70" i="6" l="1"/>
  <c r="U69" i="6"/>
  <c r="U67" i="6"/>
  <c r="U66" i="6"/>
  <c r="U65" i="6"/>
  <c r="U49" i="6"/>
  <c r="U48" i="6"/>
  <c r="U46" i="6"/>
  <c r="U45" i="6"/>
  <c r="U44" i="6"/>
  <c r="U42" i="6"/>
  <c r="U41" i="6"/>
  <c r="U39" i="6"/>
  <c r="U38" i="6"/>
  <c r="U37" i="6"/>
  <c r="U35" i="6"/>
  <c r="U34" i="6"/>
  <c r="U32" i="6"/>
  <c r="U31" i="6"/>
  <c r="U30" i="6"/>
  <c r="U28" i="6"/>
  <c r="U27" i="6"/>
  <c r="U25" i="6"/>
  <c r="U24" i="6"/>
  <c r="U23" i="6"/>
  <c r="H19" i="6"/>
  <c r="G19" i="6"/>
  <c r="F19" i="6"/>
  <c r="R18" i="6"/>
  <c r="Q18" i="6"/>
  <c r="T18" i="6" s="1"/>
  <c r="H18" i="6"/>
  <c r="G18" i="6"/>
  <c r="F18" i="6"/>
  <c r="E18" i="6"/>
  <c r="R17" i="6"/>
  <c r="Q17" i="6"/>
  <c r="P17" i="6"/>
  <c r="H17" i="6"/>
  <c r="G17" i="6"/>
  <c r="F17" i="6"/>
  <c r="E17" i="6"/>
  <c r="R16" i="6"/>
  <c r="Q16" i="6"/>
  <c r="P16" i="6"/>
  <c r="H16" i="6"/>
  <c r="G16" i="6"/>
  <c r="F16" i="6"/>
  <c r="E16" i="6"/>
  <c r="E19" i="6"/>
  <c r="H64" i="6"/>
  <c r="G64" i="6"/>
  <c r="F64" i="6"/>
  <c r="E64" i="6"/>
  <c r="H43" i="6"/>
  <c r="G43" i="6"/>
  <c r="F43" i="6"/>
  <c r="E43" i="6"/>
  <c r="H36" i="6"/>
  <c r="G36" i="6"/>
  <c r="F36" i="6"/>
  <c r="H29" i="6"/>
  <c r="G29" i="6"/>
  <c r="F29" i="6"/>
  <c r="E29" i="6"/>
  <c r="H22" i="6"/>
  <c r="G22" i="6"/>
  <c r="F22" i="6"/>
  <c r="E22" i="6"/>
  <c r="T17" i="6" l="1"/>
  <c r="T16" i="6"/>
  <c r="F15" i="6"/>
  <c r="G15" i="6"/>
  <c r="H15" i="6"/>
  <c r="E15" i="6"/>
  <c r="U16" i="6"/>
  <c r="U17" i="6"/>
  <c r="U18" i="6"/>
  <c r="Q5" i="6"/>
  <c r="J5" i="5"/>
  <c r="D2" i="3"/>
  <c r="C46" i="5"/>
  <c r="C35" i="5"/>
  <c r="C26" i="5"/>
  <c r="C19" i="5"/>
  <c r="J46" i="5" l="1"/>
  <c r="J43" i="5" s="1"/>
  <c r="I46" i="5"/>
  <c r="I43" i="5" s="1"/>
  <c r="S65" i="6"/>
  <c r="S66" i="6"/>
  <c r="S67" i="6"/>
  <c r="S69" i="6"/>
  <c r="S70" i="6"/>
  <c r="P64" i="6" l="1"/>
  <c r="F15" i="19"/>
  <c r="F16" i="19"/>
  <c r="Q64" i="6" l="1"/>
  <c r="L48" i="5"/>
  <c r="K46" i="5"/>
  <c r="L46" i="5" l="1"/>
  <c r="L43" i="5" s="1"/>
  <c r="K43" i="5"/>
  <c r="R64" i="6"/>
  <c r="S64" i="6" s="1"/>
  <c r="U68" i="6"/>
  <c r="S68" i="6"/>
  <c r="Q40" i="6"/>
  <c r="Q36" i="6" s="1"/>
  <c r="R40" i="6"/>
  <c r="R36" i="6" s="1"/>
  <c r="P40" i="6"/>
  <c r="S18" i="6"/>
  <c r="P20" i="6"/>
  <c r="Q20" i="6"/>
  <c r="R20" i="6"/>
  <c r="P21" i="6"/>
  <c r="Q21" i="6"/>
  <c r="R21" i="6"/>
  <c r="S17" i="6"/>
  <c r="S16" i="6"/>
  <c r="S23" i="6"/>
  <c r="S24" i="6"/>
  <c r="S25" i="6"/>
  <c r="S27" i="6"/>
  <c r="S28" i="6"/>
  <c r="S30" i="6"/>
  <c r="S31" i="6"/>
  <c r="S34" i="6"/>
  <c r="S35" i="6"/>
  <c r="S37" i="6"/>
  <c r="S38" i="6"/>
  <c r="S39" i="6"/>
  <c r="S41" i="6"/>
  <c r="S42" i="6"/>
  <c r="S44" i="6"/>
  <c r="S45" i="6"/>
  <c r="S46" i="6"/>
  <c r="S48" i="6"/>
  <c r="S49" i="6"/>
  <c r="T21" i="6" l="1"/>
  <c r="T20" i="6"/>
  <c r="T40" i="6"/>
  <c r="P36" i="6"/>
  <c r="T64" i="6"/>
  <c r="U64" i="6"/>
  <c r="X70" i="6" s="1"/>
  <c r="U20" i="6"/>
  <c r="U21" i="6"/>
  <c r="U40" i="6"/>
  <c r="S40" i="6"/>
  <c r="S21" i="6"/>
  <c r="S20" i="6"/>
  <c r="J31" i="5"/>
  <c r="K31" i="5"/>
  <c r="I31" i="5"/>
  <c r="L34" i="5"/>
  <c r="J30" i="5"/>
  <c r="J26" i="5" s="1"/>
  <c r="Q33" i="6" s="1"/>
  <c r="K30" i="5"/>
  <c r="K26" i="5" s="1"/>
  <c r="R33" i="6" s="1"/>
  <c r="I30" i="5"/>
  <c r="F25" i="5"/>
  <c r="G25" i="5"/>
  <c r="H25" i="5"/>
  <c r="I25" i="5"/>
  <c r="I18" i="5" s="1"/>
  <c r="J25" i="5"/>
  <c r="J18" i="5" s="1"/>
  <c r="K25" i="5"/>
  <c r="K18" i="5" s="1"/>
  <c r="E25" i="5"/>
  <c r="F21" i="5"/>
  <c r="G21" i="5"/>
  <c r="H21" i="5"/>
  <c r="I21" i="5"/>
  <c r="P26" i="6" s="1"/>
  <c r="P22" i="6" s="1"/>
  <c r="J21" i="5"/>
  <c r="K21" i="5"/>
  <c r="E21" i="5"/>
  <c r="L33" i="5"/>
  <c r="I17" i="18"/>
  <c r="F8" i="25" s="1"/>
  <c r="F9" i="25" s="1"/>
  <c r="J17" i="18"/>
  <c r="G8" i="25" s="1"/>
  <c r="G9" i="25" s="1"/>
  <c r="H17" i="18"/>
  <c r="E8" i="25" s="1"/>
  <c r="E9" i="25" s="1"/>
  <c r="K15" i="18"/>
  <c r="K17" i="18" s="1"/>
  <c r="H8" i="25" s="1"/>
  <c r="H9" i="25" s="1"/>
  <c r="Q26" i="6" l="1"/>
  <c r="J19" i="5"/>
  <c r="R26" i="6"/>
  <c r="K19" i="5"/>
  <c r="I19" i="5"/>
  <c r="U36" i="6"/>
  <c r="I26" i="5"/>
  <c r="P33" i="6" s="1"/>
  <c r="T33" i="6" s="1"/>
  <c r="P47" i="6"/>
  <c r="H9" i="26"/>
  <c r="H10" i="26" s="1"/>
  <c r="K37" i="5"/>
  <c r="K35" i="5" s="1"/>
  <c r="R47" i="6" s="1"/>
  <c r="G9" i="26"/>
  <c r="G10" i="26" s="1"/>
  <c r="J37" i="5"/>
  <c r="F9" i="26"/>
  <c r="F10" i="26" s="1"/>
  <c r="S36" i="6"/>
  <c r="Q29" i="6"/>
  <c r="R29" i="6"/>
  <c r="L18" i="5"/>
  <c r="L31" i="5"/>
  <c r="L30" i="5"/>
  <c r="L28" i="5"/>
  <c r="L25" i="5"/>
  <c r="L21" i="5"/>
  <c r="F9" i="23"/>
  <c r="F10" i="23" s="1"/>
  <c r="G9" i="23"/>
  <c r="G10" i="23" s="1"/>
  <c r="E9" i="23"/>
  <c r="E10" i="23" s="1"/>
  <c r="T26" i="6" l="1"/>
  <c r="P19" i="6"/>
  <c r="K15" i="5"/>
  <c r="P29" i="6"/>
  <c r="T29" i="6" s="1"/>
  <c r="P43" i="6"/>
  <c r="R19" i="6"/>
  <c r="R15" i="6" s="1"/>
  <c r="L37" i="5"/>
  <c r="L17" i="5" s="1"/>
  <c r="L15" i="5" s="1"/>
  <c r="L26" i="5"/>
  <c r="S33" i="6" s="1"/>
  <c r="J35" i="5"/>
  <c r="Q47" i="6" s="1"/>
  <c r="Q19" i="6" s="1"/>
  <c r="U26" i="6"/>
  <c r="U33" i="6"/>
  <c r="S26" i="6"/>
  <c r="Q22" i="6"/>
  <c r="L19" i="5"/>
  <c r="R22" i="6"/>
  <c r="H9" i="23"/>
  <c r="H10" i="23" s="1"/>
  <c r="T19" i="6" l="1"/>
  <c r="T22" i="6"/>
  <c r="P15" i="6"/>
  <c r="U29" i="6"/>
  <c r="T47" i="6"/>
  <c r="S29" i="6"/>
  <c r="L35" i="5"/>
  <c r="S47" i="6" s="1"/>
  <c r="S19" i="6"/>
  <c r="S15" i="6" s="1"/>
  <c r="Q15" i="6"/>
  <c r="U22" i="6"/>
  <c r="Q43" i="6"/>
  <c r="U47" i="6"/>
  <c r="R43" i="6"/>
  <c r="U19" i="6"/>
  <c r="S22" i="6"/>
  <c r="T15" i="6" l="1"/>
  <c r="T43" i="6"/>
  <c r="U15" i="6"/>
  <c r="U43" i="6"/>
  <c r="S43" i="6"/>
</calcChain>
</file>

<file path=xl/sharedStrings.xml><?xml version="1.0" encoding="utf-8"?>
<sst xmlns="http://schemas.openxmlformats.org/spreadsheetml/2006/main" count="815" uniqueCount="295">
  <si>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</si>
  <si>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</si>
  <si>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</si>
  <si>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</si>
  <si>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</si>
  <si>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</si>
  <si>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</si>
  <si>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</si>
  <si>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</si>
  <si>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</si>
  <si>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</si>
  <si>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</si>
  <si>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</si>
  <si>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</si>
  <si>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</si>
  <si>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</si>
  <si>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</si>
  <si>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</si>
  <si>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</si>
  <si>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</si>
  <si>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</si>
  <si>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</si>
  <si>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</si>
  <si>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</si>
  <si>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</si>
  <si>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</si>
  <si>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</si>
  <si>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</si>
  <si>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</si>
  <si>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</si>
  <si>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</si>
  <si>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</si>
  <si>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</si>
  <si>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Цель, показатели результативности</t>
  </si>
  <si>
    <t>Источник информации</t>
  </si>
  <si>
    <t>Годы реализации подпрограммы</t>
  </si>
  <si>
    <t>и значения показателей результативности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</si>
  <si>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</si>
  <si>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</si>
  <si>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</si>
  <si>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</si>
  <si>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Итого по подпрограмме</t>
  </si>
  <si>
    <t>Содействие развитию субъектов малого и среднего предпринимательства на территории Туруханского района</t>
  </si>
  <si>
    <t>Число вновь созданных субъектов малого предпринимательства</t>
  </si>
  <si>
    <t>ед.</t>
  </si>
  <si>
    <t>Количество малого и среднего предпринимательства получивших субсидии
в том числе:</t>
  </si>
  <si>
    <t>Предоставление субсидий субъектам малого и среднего предпринимательства на возмещение части затрат на уплату первого взноса (аванса) при заключении договоров лизинга оборудования</t>
  </si>
  <si>
    <t>Предоставление субсидии вновь созданным субъектам малого предпринимательства на возмещение части затрат, связанных с приобретением и созданием основных средств и началом предпринимательской деятельности</t>
  </si>
  <si>
    <t>1.2.</t>
  </si>
  <si>
    <t>2.1.</t>
  </si>
  <si>
    <t>2.2.</t>
  </si>
  <si>
    <t xml:space="preserve">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</si>
  <si>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тн.</t>
  </si>
  <si>
    <t>Обеспечение населения Туруханского района основными продуктами питания</t>
  </si>
  <si>
    <t>3.</t>
  </si>
  <si>
    <t>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</si>
  <si>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4.</t>
  </si>
  <si>
    <t>Размер ставки субсидирования:</t>
  </si>
  <si>
    <t>г. Игарка и п. Светлогорск</t>
  </si>
  <si>
    <t>с. Туруханск, с.Верхнеимбатск, п. Бор, с.Ворогово, с.Зотино</t>
  </si>
  <si>
    <t>4.1.</t>
  </si>
  <si>
    <t>4.1.2.</t>
  </si>
  <si>
    <t>4.1.1.</t>
  </si>
  <si>
    <t>4.2.</t>
  </si>
  <si>
    <t>Объем произведенного хлеба</t>
  </si>
  <si>
    <t>руб.</t>
  </si>
  <si>
    <t>Объем завезенных социально-значимых товаров</t>
  </si>
  <si>
    <t>3.1.</t>
  </si>
  <si>
    <t>1.</t>
  </si>
  <si>
    <t xml:space="preserve">Задача 1. </t>
  </si>
  <si>
    <t>Задача 2.</t>
  </si>
  <si>
    <t>Администрация Туруханского района</t>
  </si>
  <si>
    <t>2.1.1.</t>
  </si>
  <si>
    <t>и значения показателей результативности подпрограммы 1."Поддержка развития малого и среднего предпринимательства Туруханского района"</t>
  </si>
  <si>
    <t>мероприятий подпрограммы 1."Поддержка развития малого и среднего предпринимательства Туруханского района"</t>
  </si>
  <si>
    <t>1.1.1.</t>
  </si>
  <si>
    <t>Поддержка малого и среднего предпринимательства</t>
  </si>
  <si>
    <t>0412</t>
  </si>
  <si>
    <t>0810081380</t>
  </si>
  <si>
    <t xml:space="preserve"> Задача 1. Создание благоприятных условий для устойчивого функционирования и развития малого и среднего предпринимательства</t>
  </si>
  <si>
    <t>Цель: Содействие развитию субъектов малого и среднего предпринимательства на территории Туруханского района</t>
  </si>
  <si>
    <t>Поддержка и развитие предпринимательства среди молодежи</t>
  </si>
  <si>
    <t>Управление культуры и молодёжной политики администрации Туруханского района</t>
  </si>
  <si>
    <t xml:space="preserve">и значения показателей результативности подпрограммы 2. "Развитие сельского хозяйства и регулирование рынков сельскохозяйственной  продукции, сырья и продовольствия" </t>
  </si>
  <si>
    <t>Цель подпрограммы: 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</si>
  <si>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Увеличение объемов производства основных видов сельскохозяйственной продукции</t>
  </si>
  <si>
    <t>Задача 2. Поддержка развития малых форм хозяйствования</t>
  </si>
  <si>
    <t xml:space="preserve"> Поддержка развития малых форм хозяйствования</t>
  </si>
  <si>
    <t>мероприятий подпрограммы 2. "Развитие сельского хозяйства  и регулирование рынков сельскохозяйственной  продукции, сырья и продовольствия"</t>
  </si>
  <si>
    <t>Предоставление субсидии  на возмещение части затрат производства и реализации сельскохозяйственной продукции</t>
  </si>
  <si>
    <t xml:space="preserve">Цель подпрограммы:  Повышение уровня обеспеченности населения сельскохозяйственной продукцией собственного производства </t>
  </si>
  <si>
    <t>Задача 1.  Увеличение объемов производства основных видов сельскохозяйственной продукции</t>
  </si>
  <si>
    <t>0405</t>
  </si>
  <si>
    <t>0820082930</t>
  </si>
  <si>
    <t>0820082940</t>
  </si>
  <si>
    <t>Цель подпрограммы:Обеспечение населения Туруханского района основными продуктами питания</t>
  </si>
  <si>
    <t>Задача подпрограммы: Снижение розничных цен на социально-значимые товары, за счет компенсации транспортных расходов в зимний период</t>
  </si>
  <si>
    <t>отчет организаций</t>
  </si>
  <si>
    <t>мероприятий подпрограммы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</si>
  <si>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Цель подпрограммы: Обеспечение населения Туруханского района основными продуктами питания</t>
  </si>
  <si>
    <t>Задача: Снижение розничных цен на социально-значимые товары, за счет компенсации транспортных расходов в зимний период</t>
  </si>
  <si>
    <t xml:space="preserve">Предоставление субсидий на возмещение части затрат, связанных с транспортировкой основных продуктов питания  </t>
  </si>
  <si>
    <t>Цель: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</si>
  <si>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2.</t>
  </si>
  <si>
    <t xml:space="preserve">мероприятий подпрограммы 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 </t>
  </si>
  <si>
    <t>Цель подпрограммыСнижение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хлеба.</t>
  </si>
  <si>
    <t>Предоставление производителям хлеба субсидии на возмещение части затрат, связанных с производством  и реализацией хлеба</t>
  </si>
  <si>
    <t>Сохранение розничной цены на хлеб 1 сорта на одном уровне</t>
  </si>
  <si>
    <t>Поддержка развития  малого и среднего предпринимательства на территории  Туруханского района</t>
  </si>
  <si>
    <t>Развитие сельского хозяйства и регулирование рынков сельскохозяйственной продукции, сырья и продовольствия</t>
  </si>
  <si>
    <t>Предоставление субсидий на возмещение части затрат, связанных с поставкой и обеспечением населения Туруханского района  продуктами питания</t>
  </si>
  <si>
    <t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</si>
  <si>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всего расходные обязательства по программе</t>
  </si>
  <si>
    <t>Подпрограмма 2</t>
  </si>
  <si>
    <t>Подпрограмма 3</t>
  </si>
  <si>
    <t>Подпрограмма 4</t>
  </si>
  <si>
    <t xml:space="preserve"> </t>
  </si>
  <si>
    <t>0830081480</t>
  </si>
  <si>
    <t>540</t>
  </si>
  <si>
    <t>федеральный бюджет</t>
  </si>
  <si>
    <t>краевой бюджет</t>
  </si>
  <si>
    <t>бюджеты муниципальных образований Туруханского района</t>
  </si>
  <si>
    <t>Постановление администрации Туруханского района</t>
  </si>
  <si>
    <t>0840081490</t>
  </si>
  <si>
    <t>и значения показателей результативности подпрограммы 4.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</si>
  <si>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 xml:space="preserve">Сохранение на одном уровне производство сельскохозяйственной продукции </t>
  </si>
  <si>
    <t>Снижение розничных цен на социально-значимые продукты питания на сумму транспортных расходов.</t>
  </si>
  <si>
    <t>-</t>
  </si>
  <si>
    <t>Развитие малого и среднего предпринимательства, организаций муниципальной формы собственности на территории Туруханского района</t>
  </si>
  <si>
    <t>Отдельное мероприятие</t>
  </si>
  <si>
    <t>показателей результативности</t>
  </si>
  <si>
    <t>Годы реализации программы</t>
  </si>
  <si>
    <t>Цель реализации отдельного мероприятия</t>
  </si>
  <si>
    <t>1 - да; 
0 - нет</t>
  </si>
  <si>
    <t>ведомственная отчётность исполнителя</t>
  </si>
  <si>
    <t>Приложение
к паспорту подпрограммы 3. "Предоставление субсидий на возмещение части затрат, связанных с поставкой и обеспечением населения  Туруханского района продуктами питания"</t>
  </si>
  <si>
    <t>Приложение
к подпрограмме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</si>
  <si>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Приложение
к паспорту подпрограммы 4 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</si>
  <si>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Приложение
к подпрограмме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</t>
  </si>
  <si>
    <t>Приложение
к подпрограмме 2. "Развитие сельского хозяйства  и регулирование рынков сельскохозяйственной  продукции, сырья и продовольствия"</t>
  </si>
  <si>
    <t xml:space="preserve">Приложение
к паспорту подпрограммы 2. "Развитие сельского хозяйства и регулирование рынков сельскохозяйственной  продукции, сырья и продовольствия" </t>
  </si>
  <si>
    <t>Приложение
к подпрограмме 1. "Поддержка развития малого и среднего предпринимательства на территории  Туруханского района"</t>
  </si>
  <si>
    <t>Приложение
к паспорту подпрограммы 1. "Поддержка развития малого и среднего предпринимательства на территории  Туруханского района"</t>
  </si>
  <si>
    <t>Приложение</t>
  </si>
  <si>
    <t>Индекс производства, к соответствующему периоду предыдущего года (по всем категориям хозяйств)</t>
  </si>
  <si>
    <t>%</t>
  </si>
  <si>
    <t>Подпрограмма 1. Поддержка развития  малого и среднего предпринимательства на территории  Туруханского района</t>
  </si>
  <si>
    <t>Задача программы: создание благоприятных условий для устойчивого функционирования и развития малого и среднего предпринимательства</t>
  </si>
  <si>
    <t>3.1.1.</t>
  </si>
  <si>
    <t>5.1.</t>
  </si>
  <si>
    <t>5.1.1.</t>
  </si>
  <si>
    <t>Цель программы: развитие субъектов малого и среднего предпринимательства на территории Туруханского района</t>
  </si>
  <si>
    <t>Цель программы: повышение уровня обеспеченности населения качественной и безопасной сельскохозяйственной продукцией собственного производства</t>
  </si>
  <si>
    <t>Задача программы: увеличение объемов производства основных видов сельскохозяйственной продукции, 
поддержка развития малых форм хозяйствования</t>
  </si>
  <si>
    <t>Подпрограмма 2. Развитие сельского хозяйства и регулирование рынков сельскохозяйственной продукции, сырья и продовольствия</t>
  </si>
  <si>
    <t>Цель программы: обеспечение населения Туруханского района основными продуктами питания</t>
  </si>
  <si>
    <t>Задача программы: снижение розничных цен на социально-значимые товары, за счет компенсации транспортных расходов в зимний период</t>
  </si>
  <si>
    <t>Подпрограмма 3. 3. Предоставление субсидий на возмещение части затрат, связанных с поставкой и обеспечением населения Туруханского района продуктами питания</t>
  </si>
  <si>
    <t>Цель программы: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</si>
  <si>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Задача программы: производителей хлеба за счет возмещения части затрат, связанных с производством и реализацией хлеба на территории Туруханского района</t>
  </si>
  <si>
    <t>Подпрограмма 4. 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</si>
  <si>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</si>
  <si>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 xml:space="preserve">целевых показателей муниципальной программы  "Развитие малого и среднего предпринимательства, организаций муниципальной формы собственности 
на территории Туруханского района" с указанием планируемых к достижению значений в результате реализации муниципальной программы "Развитие малого и среднего предпринимательства на территории  Туруханского района" </t>
  </si>
  <si>
    <t>811</t>
  </si>
  <si>
    <t>Приложение № 3
к постановлению 
администрации  Туруханского района 
от 23.04.2018 № 396-п</t>
  </si>
  <si>
    <t>Мероприятие</t>
  </si>
  <si>
    <t>Исполнитель мероприятия</t>
  </si>
  <si>
    <t>Срок исполнения</t>
  </si>
  <si>
    <t>Финансирование</t>
  </si>
  <si>
    <t>источник</t>
  </si>
  <si>
    <t>в том числе по годам</t>
  </si>
  <si>
    <t>Всего за период</t>
  </si>
  <si>
    <t>Районный бюджет</t>
  </si>
  <si>
    <t>ВСЕГО по Подпрограмме</t>
  </si>
  <si>
    <t>Определяется по итогам отбора</t>
  </si>
  <si>
    <t>сумма, тыс. руб.</t>
  </si>
  <si>
    <t>В течение всего периода реализации программы</t>
  </si>
  <si>
    <t>принят (21.06.2018 
№ 651-п)</t>
  </si>
  <si>
    <t>+</t>
  </si>
  <si>
    <t>Приложение № 2
к постановлению 
администрации  Туруханского района 
от                         №             -п</t>
  </si>
  <si>
    <t>Приложение № 3
к постановлению 
администрации  Туруханского района 
от                 №              -п</t>
  </si>
  <si>
    <t>Приложение № 8
к постановлению 
администрации  Туруханского района 
от                 №     -п</t>
  </si>
  <si>
    <t>Приложение № 5
к постановлению 
администрации  Туруханского района 
от                 №              -п</t>
  </si>
  <si>
    <t>Приложение № 6
к постановлению 
администрации  Туруханского района 
от                №           -п</t>
  </si>
  <si>
    <t>Приложение № 7
к постановлению 
администрации  Туруханского района 
от                №        -п</t>
  </si>
  <si>
    <t>Предоставлений субсидий организациям муниципальной формы собственности на возмещение части затрат, связанных с развитием сельскохозяйственного производства</t>
  </si>
  <si>
    <t>241</t>
  </si>
  <si>
    <t>Предоставление производителям хлеба субсидии на возмещение части затрат, связанных с приобретением оборудования для производства хлеба, реализуемого населению на территории муниципального образования Туруханский район</t>
  </si>
  <si>
    <t>Приложение № 4
к постановлению 
администрации  Туруханского района 
от                         №           -п</t>
  </si>
  <si>
    <t>0840084090</t>
  </si>
  <si>
    <t>0820084080</t>
  </si>
  <si>
    <t>0820084090</t>
  </si>
  <si>
    <t>Увеличение объемов и асортимента производимой сельскохозяйственной продукции</t>
  </si>
  <si>
    <t>Увеличение занятых граждан в личном подсобном хозяйстве на 10% ежегодно</t>
  </si>
  <si>
    <t>Увеличение объемов и асортимента производимой продукции</t>
  </si>
  <si>
    <t>Приложение № 5
к постановлению 
администрации  Туруханского района 
от 01.07.2019  № 550 - п</t>
  </si>
  <si>
    <t xml:space="preserve">годы реализации </t>
  </si>
  <si>
    <t>2.1.2.</t>
  </si>
  <si>
    <t>об утверждении Порядка по предоставлению субсидий из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</t>
  </si>
  <si>
    <t>об утверждении Порядка предоставления субсидии организациям муниципальной формы собственности на возмещение части затрат, сязанных с развитием сельскохозяйственного производства</t>
  </si>
  <si>
    <t xml:space="preserve">об утверждении Порядка по предоставлению субсидий на возмещение части затрат, связанных с поставкой и обеспечением населения Туруханского района (с. Туруханск и населенных пунктов на межселенной территории) основными продуктами питания в межнавигационный период </t>
  </si>
  <si>
    <t>об утвердении Порядка предоставления производителям хлеба субсидии на возмещение части затрат, связанных с приобретением оборудования для производства хлеба, реализуемого населению на территори  муниципального образования Туруханский район</t>
  </si>
  <si>
    <t xml:space="preserve">об утверждении Порядков предоставления субсидий  субъектам  малого и среднего предпринимательства на территории муниципального образования Туруханский район </t>
  </si>
  <si>
    <t>Обеспечение защиты прав потребителей</t>
  </si>
  <si>
    <t>оказание правовой, организационно-методической помощи гражданам по вопросам защиты прав потребителей.</t>
  </si>
  <si>
    <t>Отдельное мероприятие: Обеспечение защиты прав потребителей</t>
  </si>
  <si>
    <t>О создании межведомственной комиссии по защите прав потребителей в Туруханском районе</t>
  </si>
  <si>
    <t>Цель программы: оказание правовой, организационно-методической помощи гражданам по вопросам защиты прав потребителей.</t>
  </si>
  <si>
    <t xml:space="preserve">Задача программы: создание на территории Туруханского района условий для эффективной защиты прав потребителей, установленных законодательством Российской Федерации. </t>
  </si>
  <si>
    <t>Надлежащее исполнение получателями субсидии обязательств по уплате процентов по кредитам, привлеченным в Российских кредитных организациях</t>
  </si>
  <si>
    <t>6.1.</t>
  </si>
  <si>
    <t>6.1.1.</t>
  </si>
  <si>
    <t>Цель программы: обеспечение эффективной деятельности организаций муниципальной формы собственности, функционирующих на территории Туруханского рай</t>
  </si>
  <si>
    <t>Задача программы: оказание поддержки финансово-хозяйственной деятельности организаций муниципальной формы собственности, функционирующих на территории Туруханского района</t>
  </si>
  <si>
    <t>Отдельное мероприятие: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</si>
  <si>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об утверждении порядка предоставления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</si>
  <si>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</si>
  <si>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Субсидии муниципальным предприятиям и муниципальным учреждениям на исполнение судебных решений</t>
  </si>
  <si>
    <t>0850084270</t>
  </si>
  <si>
    <t>Улучшение качества перевозки хлеба и хлебобулочных изделий</t>
  </si>
  <si>
    <t>Количество приобретаемых транспортных средств</t>
  </si>
  <si>
    <t>Задача 1: Обеспечение стабильной деятельности производителей хлеба за счет возмещения части затрат, связанных с производством и реализацией хлеба на территории Туруханского района</t>
  </si>
  <si>
    <t>Задача 1: возмещение части затрат, связанных с производством и реализацией хлеба на территории Туруханского района</t>
  </si>
  <si>
    <t>Отдельное мероприятие. Задача 2: улучшение качества услуг связанных с производством и реализацией хлеба на территории Туруханского района.</t>
  </si>
  <si>
    <t>Отельное мероприятие</t>
  </si>
  <si>
    <t>Предоставление субсидии субъектам малого и среднего предпринимательства на возмещение расходов по уплате процентов по кредитам, привлеченным в Российских кредитных организациях</t>
  </si>
  <si>
    <t>4.1.3.</t>
  </si>
  <si>
    <t>Отдельное мероприятие: предоставление субсидии субъектам малого и среднего предпринимательства на возмещение расходов по уплате процентов по кредитам, привлеченным в Российских кредитных организациях</t>
  </si>
  <si>
    <t>об утвердении Порядка предоставления производителям хлеба субсидии на возмещение части затрат, связанных с приобретением  и доставкой транспорта для перевозки хлеба и хлебобулочных  изделий на территори  Туруханского района</t>
  </si>
  <si>
    <t>Об утверждении Порядка предоставления субсидий субъектам малого и среднего предпринимательства на возмещение расходов по уплате процентов по кредитам, привлеченных в российских кредитных организациях</t>
  </si>
  <si>
    <t>Отдельное мероприятие. Задача 2: улучшение качества услуг, связанных с производством и реализацией хлеба на территории Туруханского района.</t>
  </si>
  <si>
    <t>0840084710</t>
  </si>
  <si>
    <t xml:space="preserve">Предоставление субсидии в виде гранта на приобретение и доставку автомобиля для перевозки хлеба и хлебобулочных  изделий </t>
  </si>
  <si>
    <t>Предоставление субсидии на развитие личных подсобных хозяйств на территории Туруханского района</t>
  </si>
  <si>
    <t xml:space="preserve">об утверждении Порядка по предоставлению субсидии на развитие личных подсобных хозяйств на территории Туруханского района </t>
  </si>
  <si>
    <t>0850084720</t>
  </si>
  <si>
    <t>коровы, нетели</t>
  </si>
  <si>
    <t>козы</t>
  </si>
  <si>
    <t>свиньи</t>
  </si>
  <si>
    <t>птица</t>
  </si>
  <si>
    <t>2.3.</t>
  </si>
  <si>
    <t>2.4.</t>
  </si>
  <si>
    <t>Приложение 1
к постановлению 
администрации  Туруханского района 
от                              №             - п</t>
  </si>
  <si>
    <t>2.1.3.</t>
  </si>
  <si>
    <t>Проект постановления администрации Туруханского района</t>
  </si>
  <si>
    <t>Мониторинг социально-экономического развития Туруханского района</t>
  </si>
  <si>
    <t>Приложение 9
к муниципальной программе Туруханского района "Развитие малого и среднего предпринимательства, организаций муниципальной формы собственности 
на территории Туруханского района"</t>
  </si>
  <si>
    <t>Наименование мероприятия</t>
  </si>
  <si>
    <t>обеспечение эффективной деятельности организаций муниципальной формы собственности, функционирующих на территории Туруханского района</t>
  </si>
  <si>
    <t>обеспечение эффективной деятельности субъектов малого и среднего предпринимательства, функционирующих на территории Туруханского района</t>
  </si>
  <si>
    <t>УБРАЛА, СДЕЛАЛА В ОДНОМ ДОКУМЕНТЕ, смотри вкладку "пр к ОМ"</t>
  </si>
  <si>
    <t>Приложение 10</t>
  </si>
  <si>
    <t>Приложение 11</t>
  </si>
  <si>
    <t>Приложение 12</t>
  </si>
  <si>
    <t>813</t>
  </si>
  <si>
    <t>0850083720</t>
  </si>
  <si>
    <t>Количество приобретенных голов сельскохозяйственных животных и (или) птиц гражданами, ведущими личное подсобное хозяйство на территории Туруханского района за счет возмещения части затрат из средств районного бюджета, из них:</t>
  </si>
  <si>
    <t>отчет</t>
  </si>
  <si>
    <t>об утверждении Порядка предоставления производителям хлеба субсидий на возмещение недополученных доходов, связанных с производством хлеба пшеничного из муки первого сорта, реализуемого населению на территории муниципального образования Туруханский район</t>
  </si>
  <si>
    <t>принят                                   ( 01.07.2019 № 551-п)</t>
  </si>
  <si>
    <t>принят                                   (01.07.2022 № 559-п)</t>
  </si>
  <si>
    <t>принят                                (19.01.2018 № 66-п)</t>
  </si>
  <si>
    <t>принят                              (17.06.2021 № 385-п)</t>
  </si>
  <si>
    <t>принят                            (25.04.2022 № 316-п)</t>
  </si>
  <si>
    <t>принят                                     ( 12.07.2019 № 579-п, 30.07.2019 № 638-п)</t>
  </si>
  <si>
    <t>принят                                (02.02.2018 № 102-п)</t>
  </si>
  <si>
    <t>показателей результативности отдельных мероприятий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t>
  </si>
  <si>
    <t>Приложение 2
к постановлению 
администрации  Туруханского района 
от                         №          п</t>
  </si>
  <si>
    <t>Количество приобретенных голов сельскохозяйственных животных и (или) птицы, гражданами ведущими личное подсобное хозяйство на территории Туруханского района за счет возмещения части затрат из средств районного бюджета</t>
  </si>
  <si>
    <t>0810076070</t>
  </si>
  <si>
    <t>Количество субъектов малого и среднего предпринимательства получивших субсидии:  2024 год - 1 ед., 2025 год - 1 ед., 2026 год - 1 ед.</t>
  </si>
  <si>
    <t>08100S6070</t>
  </si>
  <si>
    <t>Задача 3. Оказание поддержки развитию молодежного предпринимательства</t>
  </si>
  <si>
    <t>Задача 2. Повышение доступности финансовых, имущественных и информационно-консультационных ресурсов для субъектов малого и среднего предпринимательства и самозанятых граждан</t>
  </si>
  <si>
    <t>Задача 3. Оказание развитию молодежного предпринимательства</t>
  </si>
  <si>
    <t>Предоставление субсидии субъектам малого и среднего предпринимательства, самозанятым гражданам на возмещение затрат при ведении предпринимательской деятельности</t>
  </si>
  <si>
    <t>Задача 1. Создание благоприятных условий для устойчивого функционирования и развития малого и среднего предпринимательства</t>
  </si>
  <si>
    <t xml:space="preserve">Количество молодежи принявших участие в конкурсах по мероприятию "Вовлечение молодежи в предпринимательскую деятельность" </t>
  </si>
  <si>
    <t>Управление культуры администрации Туруханского района</t>
  </si>
  <si>
    <t>чел.</t>
  </si>
  <si>
    <t>Количество получателей поддержки</t>
  </si>
  <si>
    <t>Обеспечение доступности информацией</t>
  </si>
  <si>
    <t>0810084990</t>
  </si>
  <si>
    <t>Предоставление субсидии на возмещение части затрат при осуществлении предпринимательской деятельности</t>
  </si>
  <si>
    <t>Софинансирование расходов по предоставлению субсидии на возмещение части затрат при осуществлении предпринимательской деятельности</t>
  </si>
  <si>
    <t>Информационно-консультационная поддержка</t>
  </si>
  <si>
    <t>Количество субъектов малого и среднего предпринимательства, самозанятых граждан получивших субсидии:  2024 год - 2 ед., 2025 год - 2 ед., 2026 год - 2 ед.               Информационная поддержка - 10 ед.</t>
  </si>
  <si>
    <t>1.1.2.</t>
  </si>
  <si>
    <t xml:space="preserve">Об утверждении Порядка предоставления субсидии субъектам малого и среднего предпринимательства и самозанятым гражданам на возмещение затрат при осуществлении предпринимательской деятельности на территории Туруханского района  </t>
  </si>
  <si>
    <t>Количество молодежи, принявших участие в конкурсах по мероприятию "Вовлечение молодежи в предпринимательскую деятельность" 2024 год - 2 чел., 2025 год -2 чел, 2026 год -2 чел.</t>
  </si>
  <si>
    <t>принят                                          (15.07.2022 № 612-п, 17.10.2023 № 822-п)</t>
  </si>
  <si>
    <t>принят                             (11.12.2015 № 1653-п, 
18.06.2018 № 620-п, 16.05.2023 № 388-п)</t>
  </si>
  <si>
    <t xml:space="preserve">принят (27.01.2016 № 62-п, 27.05.2016 № 486-п, 15.01.2018 № 07-па, 21.02.2023 № 118-п, 15.03.2023 № 171-п, 15.05.2023 № 349-п, 14.06.2024 № 398-п ) </t>
  </si>
  <si>
    <t>принят (28.03.2024 
№ 209-п, 31.07.2024 № 515-п)</t>
  </si>
  <si>
    <t xml:space="preserve"> отчётность исполнителя программных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</si>
</sst>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_-* #,##0\ _р_._-;\-* #,##0\ _р_._-;_-* &quot;-&quot;\ _р_._-;_-@_-"/>
    <numFmt numFmtId="167" formatCode="#,##0.0"/>
    <numFmt numFmtId="168" formatCode="0.000"/>
    <numFmt numFmtId="169" formatCode="_-* #,##0.000\ _р_._-;\-* #,##0.000\ _р_._-;_-* &quot;-&quot;???\ _р_._-;_-@_-"/>
    <numFmt numFmtId="170" formatCode="_-* #,##0.0\ _р_._-;\-* #,##0.0\ _р_._-;_-* &quot;-&quot;\ _р_._-;_-@_-"/>
    <numFmt numFmtId="171" formatCode="_-* #,##0.000_р_._-;\-* #,##0.000_р_._-;_-* &quot;-&quot;??_р_._-;_-@_-"/>
    <numFmt numFmtId="172" formatCode="#,##0_ ;\-#,##0\ "/>
    <numFmt numFmtId="173" formatCode="#,##0.000"/>
    <numFmt numFmtId="174" formatCode="_-* #,##0.00\ _р_._-;\-* #,##0.00\ _р_._-;_-* &quot;-&quot;\ _р_._-;_-@_-"/>
    <numFmt numFmtId="175" formatCode="#,##0.000\ _₽"/>
  </numFmts>
  <fonts count="22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EB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3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40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vertical="center" indent="8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4"/>
    </xf>
    <xf numFmtId="0" fontId="2" fillId="0" borderId="0" xfId="0" applyFont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8"/>
    </xf>
    <xf numFmtId="168" fontId="2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40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169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9" fontId="6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5" fontId="2" fillId="0" borderId="1" xfId="2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7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171" fontId="5" fillId="7" borderId="1" xfId="2" applyNumberFormat="1" applyFont="1" applyFill="1" applyBorder="1" applyAlignment="1">
      <alignment vertical="center" wrapText="1"/>
    </xf>
    <xf numFmtId="171" fontId="2" fillId="7" borderId="1" xfId="2" applyNumberFormat="1" applyFont="1" applyFill="1" applyBorder="1" applyAlignment="1">
      <alignment vertical="center" wrapText="1"/>
    </xf>
    <xf numFmtId="171" fontId="2" fillId="7" borderId="1" xfId="2" applyNumberFormat="1" applyFont="1" applyFill="1" applyBorder="1" applyAlignment="1">
      <alignment wrapText="1"/>
    </xf>
    <xf numFmtId="171" fontId="6" fillId="7" borderId="1" xfId="2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8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3" fontId="2" fillId="0" borderId="0" xfId="0" applyNumberFormat="1" applyFont="1"/>
    <xf numFmtId="173" fontId="2" fillId="0" borderId="0" xfId="2" applyNumberFormat="1" applyFont="1"/>
    <xf numFmtId="173" fontId="2" fillId="0" borderId="1" xfId="0" applyNumberFormat="1" applyFont="1" applyBorder="1" applyAlignment="1">
      <alignment horizontal="center" vertical="center" wrapText="1"/>
    </xf>
    <xf numFmtId="173" fontId="5" fillId="4" borderId="1" xfId="0" applyNumberFormat="1" applyFont="1" applyFill="1" applyBorder="1" applyAlignment="1">
      <alignment horizontal="center" vertical="center" wrapText="1"/>
    </xf>
    <xf numFmtId="173" fontId="6" fillId="5" borderId="1" xfId="0" applyNumberFormat="1" applyFont="1" applyFill="1" applyBorder="1" applyAlignment="1">
      <alignment horizontal="center" vertical="center" wrapText="1"/>
    </xf>
    <xf numFmtId="17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168" fontId="2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70" fontId="4" fillId="8" borderId="1" xfId="0" applyNumberFormat="1" applyFont="1" applyFill="1" applyBorder="1" applyAlignment="1">
      <alignment horizontal="center" vertical="center" wrapText="1"/>
    </xf>
    <xf numFmtId="170" fontId="2" fillId="8" borderId="1" xfId="0" applyNumberFormat="1" applyFont="1" applyFill="1" applyBorder="1" applyAlignment="1">
      <alignment horizontal="center" vertical="center" wrapText="1"/>
    </xf>
    <xf numFmtId="170" fontId="2" fillId="8" borderId="1" xfId="0" applyNumberFormat="1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left" vertical="center" wrapText="1"/>
    </xf>
    <xf numFmtId="172" fontId="2" fillId="8" borderId="1" xfId="0" applyNumberFormat="1" applyFont="1" applyFill="1" applyBorder="1" applyAlignment="1">
      <alignment vertical="center" wrapText="1"/>
    </xf>
    <xf numFmtId="166" fontId="2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174" fontId="2" fillId="8" borderId="1" xfId="0" applyNumberFormat="1" applyFont="1" applyFill="1" applyBorder="1" applyAlignment="1">
      <alignment horizontal="center" vertical="center" wrapText="1"/>
    </xf>
    <xf numFmtId="168" fontId="2" fillId="8" borderId="1" xfId="2" applyNumberFormat="1" applyFont="1" applyFill="1" applyBorder="1" applyAlignment="1">
      <alignment horizontal="center" vertical="center" wrapText="1"/>
    </xf>
    <xf numFmtId="175" fontId="2" fillId="8" borderId="1" xfId="0" applyNumberFormat="1" applyFont="1" applyFill="1" applyBorder="1" applyAlignment="1">
      <alignment horizontal="center" vertical="center" wrapText="1"/>
    </xf>
    <xf numFmtId="175" fontId="5" fillId="0" borderId="1" xfId="0" applyNumberFormat="1" applyFont="1" applyBorder="1" applyAlignment="1">
      <alignment horizontal="center" vertical="center" wrapText="1"/>
    </xf>
    <xf numFmtId="175" fontId="2" fillId="0" borderId="1" xfId="0" applyNumberFormat="1" applyFont="1" applyBorder="1" applyAlignment="1">
      <alignment horizontal="center" vertical="center" wrapText="1"/>
    </xf>
    <xf numFmtId="175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2" fontId="2" fillId="8" borderId="1" xfId="0" applyNumberFormat="1" applyFont="1" applyFill="1" applyBorder="1" applyAlignment="1">
      <alignment horizontal="center" vertical="center" wrapText="1"/>
    </xf>
    <xf numFmtId="171" fontId="13" fillId="7" borderId="1" xfId="2" applyNumberFormat="1" applyFont="1" applyFill="1" applyBorder="1" applyAlignment="1">
      <alignment vertical="center" wrapText="1"/>
    </xf>
    <xf numFmtId="171" fontId="14" fillId="7" borderId="1" xfId="2" applyNumberFormat="1" applyFont="1" applyFill="1" applyBorder="1" applyAlignment="1">
      <alignment vertical="center" wrapText="1"/>
    </xf>
    <xf numFmtId="171" fontId="14" fillId="7" borderId="1" xfId="2" applyNumberFormat="1" applyFont="1" applyFill="1" applyBorder="1" applyAlignment="1">
      <alignment wrapText="1"/>
    </xf>
    <xf numFmtId="171" fontId="4" fillId="7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1" fontId="2" fillId="8" borderId="1" xfId="2" applyNumberFormat="1" applyFont="1" applyFill="1" applyBorder="1" applyAlignment="1">
      <alignment vertical="center" wrapText="1"/>
    </xf>
    <xf numFmtId="171" fontId="4" fillId="8" borderId="1" xfId="2" applyNumberFormat="1" applyFont="1" applyFill="1" applyBorder="1" applyAlignment="1">
      <alignment vertical="center" wrapText="1"/>
    </xf>
    <xf numFmtId="169" fontId="2" fillId="8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2" fillId="8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71" fontId="2" fillId="0" borderId="0" xfId="0" applyNumberFormat="1" applyFont="1"/>
    <xf numFmtId="2" fontId="2" fillId="8" borderId="1" xfId="2" applyNumberFormat="1" applyFont="1" applyFill="1" applyBorder="1" applyAlignment="1">
      <alignment horizontal="center" vertical="center" wrapText="1"/>
    </xf>
    <xf numFmtId="165" fontId="2" fillId="0" borderId="0" xfId="2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9" fontId="2" fillId="7" borderId="1" xfId="0" applyNumberFormat="1" applyFont="1" applyFill="1" applyBorder="1" applyAlignment="1">
      <alignment horizontal="center" vertical="center" wrapText="1"/>
    </xf>
    <xf numFmtId="169" fontId="6" fillId="7" borderId="1" xfId="0" applyNumberFormat="1" applyFont="1" applyFill="1" applyBorder="1" applyAlignment="1">
      <alignment horizontal="center" vertical="center" wrapText="1"/>
    </xf>
    <xf numFmtId="169" fontId="2" fillId="7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/>
    <xf numFmtId="2" fontId="4" fillId="8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1" fontId="21" fillId="7" borderId="1" xfId="2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16" fontId="2" fillId="0" borderId="3" xfId="0" applyNumberFormat="1" applyFont="1" applyFill="1" applyBorder="1" applyAlignment="1">
      <alignment horizontal="left" vertical="center" wrapText="1"/>
    </xf>
    <xf numFmtId="16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9" borderId="2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CCFF"/>
      <color rgb="FFFFD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2;&#1054;&#1061;&#1054;&#1042;&#1048;&#1050;&#1054;&#1042;&#1040;%20&#1053;.&#1051;\&#1052;&#1059;&#1063;&#1050;&#1040;&#1045;&#1042;&#1040;1097-&#1087;%20&#1084;&#1072;&#1083;&#1099;&#1081;%20&#1080;%20&#1089;&#1088;&#1077;&#1076;&#1085;&#1080;&#1081;%20&#1089;%202018\&#1087;&#1088;&#1080;&#1083;&#1086;&#1078;&#1077;&#1085;&#1080;&#1103;%202017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5;&#1056;&#1040;&#1042;&#1051;&#1045;&#1053;&#1048;&#1045;%20&#1044;&#1045;&#1051;&#1040;&#1052;&#1048;/&#1059;&#1055;&#1056;&#1040;&#1042;&#1051;&#1045;&#1053;&#1048;&#1045;%20&#1044;&#1045;&#1051;&#1040;&#1052;&#1048;%202020/&#1052;&#1091;&#1085;&#1080;&#1094;&#1080;&#1087;&#1072;&#1083;&#1100;&#1085;&#1099;&#1077;%20&#1087;&#1088;&#1086;&#1075;&#1088;&#1072;&#1084;&#1084;&#1099;%20&#1087;&#1088;&#1086;&#1077;&#1082;&#1090;&#1099;%20&#1085;&#1072;%202021-2023%20&#1075;&#1086;&#1076;/968-&#1087;%20%20%20%20%20%2008%20%20%20%20+%20&#1052;&#1080;&#1057;&#1055;%20&#1085;&#1072;%202021%20&#1075;&#1086;&#1076;/&#1087;&#1088;&#1080;&#1083;&#1086;&#1078;&#1077;&#1085;&#1080;&#1103;%20&#1052;&#1080;&#1057;&#1055;%20%20%20&#1085;&#1072;%20202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5 к Пор"/>
      <sheetName val="пр 6 к Пор"/>
      <sheetName val="пр 7 к Пор"/>
      <sheetName val="пр 1 к ПП 1"/>
      <sheetName val="пр 2 к ПП 1"/>
      <sheetName val="пр.1 к ПП 2"/>
      <sheetName val="пр.2 к ПП 2"/>
      <sheetName val="пр.1 к ПП 3"/>
      <sheetName val="пр.2 к ПП 3"/>
      <sheetName val="пр. 1 к ПП 4"/>
      <sheetName val="пр. 2 к ПП 4"/>
      <sheetName val="Лист1"/>
      <sheetName val="Лист2"/>
    </sheetNames>
    <sheetDataSet>
      <sheetData sheetId="0">
        <row r="19">
          <cell r="B19" t="str">
            <v>Индекс производства, к соответствующему периоду предыдущего года (по всем категориям хозяйств)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1 к ПП 1"/>
      <sheetName val="пр 2 к ПП 1"/>
      <sheetName val="пр.1 к ПП 2"/>
      <sheetName val="пр.2 к ПП 2"/>
      <sheetName val="пр.1 к ПП 3"/>
      <sheetName val="пр.2 к ПП 3"/>
      <sheetName val="пр. 1 к ПП 4"/>
      <sheetName val="пр. 2 к ПП 4"/>
      <sheetName val="пр к ОМ"/>
      <sheetName val="пр 6 к Пр"/>
      <sheetName val="пр 7 к Пр"/>
      <sheetName val="пр 8 к Пр"/>
      <sheetName val="пп1"/>
      <sheetName val="пп2"/>
      <sheetName val="пп3"/>
      <sheetName val="пп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0">
          <cell r="C50" t="str">
            <v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28"/>
  <sheetViews>
    <sheetView view="pageBreakPreview" topLeftCell="A3" zoomScale="70" zoomScaleNormal="70" zoomScaleSheetLayoutView="70" zoomScalePageLayoutView="85" workbookViewId="0">
      <selection activeCell="A3" sqref="A3:T26"/>
    </sheetView>
  </sheetViews>
  <sheetFormatPr defaultRowHeight="15.75" outlineLevelRow="1" x14ac:dyDescent="0.25"/>
  <cols>
    <col min="1" max="1" width="6.375" style="4" customWidth="1"/>
    <col min="2" max="2" width="46" style="1" customWidth="1"/>
    <col min="3" max="3" width="11.75" style="1" customWidth="1"/>
    <col min="4" max="4" width="8.125" style="1" bestFit="1" customWidth="1"/>
    <col min="5" max="5" width="8.75" style="1" bestFit="1" customWidth="1"/>
    <col min="6" max="6" width="8.125" style="1" bestFit="1" customWidth="1"/>
    <col min="7" max="7" width="8.75" style="1" bestFit="1" customWidth="1"/>
    <col min="8" max="8" width="11.25" style="1" bestFit="1" customWidth="1"/>
    <col min="9" max="10" width="8.75" style="1" bestFit="1" customWidth="1"/>
    <col min="11" max="19" width="11.375" style="1" customWidth="1"/>
    <col min="20" max="20" width="13.25" style="1" customWidth="1"/>
    <col min="21" max="23" width="9" style="1"/>
    <col min="24" max="24" width="10.875" style="1" bestFit="1" customWidth="1"/>
    <col min="25" max="16384" width="9" style="1"/>
  </cols>
  <sheetData>
    <row r="1" spans="1:20" ht="73.5" hidden="1" customHeight="1" outlineLevel="1" x14ac:dyDescent="0.25">
      <c r="J1" s="260" t="s">
        <v>242</v>
      </c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hidden="1" outlineLevel="1" x14ac:dyDescent="0.25"/>
    <row r="3" spans="1:20" collapsed="1" x14ac:dyDescent="0.25">
      <c r="F3" s="20"/>
      <c r="J3" s="261" t="s">
        <v>143</v>
      </c>
      <c r="K3" s="261"/>
      <c r="L3" s="261"/>
      <c r="M3" s="261"/>
      <c r="N3" s="261"/>
      <c r="O3" s="261"/>
      <c r="P3" s="261"/>
      <c r="Q3" s="261"/>
      <c r="R3" s="261"/>
      <c r="S3" s="261"/>
      <c r="T3" s="261"/>
    </row>
    <row r="4" spans="1:20" ht="46.5" customHeight="1" x14ac:dyDescent="0.25">
      <c r="F4" s="20"/>
      <c r="J4" s="261" t="str">
        <f>CONCATENATE("к паспорту муниципальной программы """,'пр 8 к Пр'!C15,"""")</f>
        <v>к паспорту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pans="1:20" x14ac:dyDescent="0.25">
      <c r="F5" s="20"/>
    </row>
    <row r="7" spans="1:20" x14ac:dyDescent="0.25">
      <c r="A7" s="264" t="s">
        <v>1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</row>
    <row r="8" spans="1:20" ht="61.5" customHeight="1" x14ac:dyDescent="0.25">
      <c r="A8" s="265" t="s">
        <v>162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</row>
    <row r="9" spans="1:20" x14ac:dyDescent="0.25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</row>
    <row r="10" spans="1:20" x14ac:dyDescent="0.25">
      <c r="A10" s="21"/>
    </row>
    <row r="11" spans="1:20" ht="15.75" customHeight="1" x14ac:dyDescent="0.25">
      <c r="A11" s="266" t="s">
        <v>11</v>
      </c>
      <c r="B11" s="266" t="s">
        <v>4</v>
      </c>
      <c r="C11" s="266" t="s">
        <v>2</v>
      </c>
      <c r="D11" s="258">
        <v>2013</v>
      </c>
      <c r="E11" s="46"/>
      <c r="F11" s="269" t="s">
        <v>196</v>
      </c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52"/>
    </row>
    <row r="12" spans="1:20" ht="95.25" customHeight="1" x14ac:dyDescent="0.25">
      <c r="A12" s="266"/>
      <c r="B12" s="266"/>
      <c r="C12" s="266"/>
      <c r="D12" s="267"/>
      <c r="E12" s="256">
        <v>2014</v>
      </c>
      <c r="F12" s="256">
        <v>2015</v>
      </c>
      <c r="G12" s="268">
        <v>2016</v>
      </c>
      <c r="H12" s="256">
        <v>2017</v>
      </c>
      <c r="I12" s="256">
        <v>2018</v>
      </c>
      <c r="J12" s="256">
        <v>2019</v>
      </c>
      <c r="K12" s="256">
        <v>2020</v>
      </c>
      <c r="L12" s="256">
        <v>2021</v>
      </c>
      <c r="M12" s="258">
        <v>2022</v>
      </c>
      <c r="N12" s="258">
        <v>2023</v>
      </c>
      <c r="O12" s="258">
        <v>2024</v>
      </c>
      <c r="P12" s="258">
        <v>2025</v>
      </c>
      <c r="Q12" s="258">
        <v>2026</v>
      </c>
      <c r="R12" s="258">
        <v>2027</v>
      </c>
      <c r="S12" s="251" t="s">
        <v>5</v>
      </c>
      <c r="T12" s="252"/>
    </row>
    <row r="13" spans="1:20" x14ac:dyDescent="0.25">
      <c r="A13" s="266"/>
      <c r="B13" s="266"/>
      <c r="C13" s="266"/>
      <c r="D13" s="259"/>
      <c r="E13" s="256"/>
      <c r="F13" s="256"/>
      <c r="G13" s="268"/>
      <c r="H13" s="256"/>
      <c r="I13" s="256"/>
      <c r="J13" s="256"/>
      <c r="K13" s="256">
        <v>2020</v>
      </c>
      <c r="L13" s="256">
        <v>2020</v>
      </c>
      <c r="M13" s="259"/>
      <c r="N13" s="259"/>
      <c r="O13" s="259"/>
      <c r="P13" s="259"/>
      <c r="Q13" s="259"/>
      <c r="R13" s="259"/>
      <c r="S13" s="17">
        <v>2028</v>
      </c>
      <c r="T13" s="13">
        <v>2030</v>
      </c>
    </row>
    <row r="14" spans="1:20" x14ac:dyDescent="0.25">
      <c r="A14" s="13">
        <v>1</v>
      </c>
      <c r="B14" s="13">
        <v>2</v>
      </c>
      <c r="C14" s="13">
        <v>3</v>
      </c>
      <c r="D14" s="13">
        <v>4</v>
      </c>
      <c r="E14" s="57">
        <v>5</v>
      </c>
      <c r="F14" s="57">
        <v>6</v>
      </c>
      <c r="G14" s="57">
        <v>7</v>
      </c>
      <c r="H14" s="57">
        <v>8</v>
      </c>
      <c r="I14" s="57">
        <v>9</v>
      </c>
      <c r="J14" s="57">
        <v>10</v>
      </c>
      <c r="K14" s="57">
        <v>11</v>
      </c>
      <c r="L14" s="94">
        <v>12</v>
      </c>
      <c r="M14" s="154">
        <v>13</v>
      </c>
      <c r="N14" s="167">
        <v>14</v>
      </c>
      <c r="O14" s="160">
        <v>15</v>
      </c>
      <c r="P14" s="205">
        <v>16</v>
      </c>
      <c r="Q14" s="219">
        <v>17</v>
      </c>
      <c r="R14" s="249">
        <v>18</v>
      </c>
      <c r="S14" s="205">
        <v>19</v>
      </c>
      <c r="T14" s="205">
        <v>20</v>
      </c>
    </row>
    <row r="15" spans="1:20" x14ac:dyDescent="0.25">
      <c r="A15" s="18">
        <v>1</v>
      </c>
      <c r="B15" s="257" t="s">
        <v>42</v>
      </c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31.5" x14ac:dyDescent="0.25">
      <c r="A16" s="22" t="s">
        <v>3</v>
      </c>
      <c r="B16" s="12" t="s">
        <v>43</v>
      </c>
      <c r="C16" s="13" t="s">
        <v>44</v>
      </c>
      <c r="D16" s="37">
        <v>1</v>
      </c>
      <c r="E16" s="37">
        <v>1</v>
      </c>
      <c r="F16" s="37">
        <v>1</v>
      </c>
      <c r="G16" s="37">
        <v>13</v>
      </c>
      <c r="H16" s="38">
        <v>33</v>
      </c>
      <c r="I16" s="39">
        <v>24</v>
      </c>
      <c r="J16" s="39">
        <v>5</v>
      </c>
      <c r="K16" s="39">
        <v>5</v>
      </c>
      <c r="L16" s="39">
        <v>2</v>
      </c>
      <c r="M16" s="39">
        <v>21</v>
      </c>
      <c r="N16" s="39">
        <v>4</v>
      </c>
      <c r="O16" s="39">
        <v>3</v>
      </c>
      <c r="P16" s="39">
        <v>3</v>
      </c>
      <c r="Q16" s="39">
        <v>3</v>
      </c>
      <c r="R16" s="39">
        <v>3</v>
      </c>
      <c r="S16" s="39">
        <v>3</v>
      </c>
      <c r="T16" s="39">
        <v>3</v>
      </c>
    </row>
    <row r="17" spans="1:24" s="65" customFormat="1" ht="36.75" customHeight="1" x14ac:dyDescent="0.25">
      <c r="A17" s="73">
        <v>2</v>
      </c>
      <c r="B17" s="262" t="s">
        <v>51</v>
      </c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3"/>
      <c r="X17" s="212"/>
    </row>
    <row r="18" spans="1:24" s="65" customFormat="1" ht="47.25" x14ac:dyDescent="0.25">
      <c r="A18" s="74" t="s">
        <v>49</v>
      </c>
      <c r="B18" s="124" t="s">
        <v>144</v>
      </c>
      <c r="C18" s="125" t="s">
        <v>145</v>
      </c>
      <c r="D18" s="126">
        <v>96.9</v>
      </c>
      <c r="E18" s="126">
        <v>101.9</v>
      </c>
      <c r="F18" s="126">
        <v>99.02</v>
      </c>
      <c r="G18" s="126">
        <v>101.2</v>
      </c>
      <c r="H18" s="126">
        <v>102.3</v>
      </c>
      <c r="I18" s="126">
        <v>102.1</v>
      </c>
      <c r="J18" s="126">
        <v>102.3</v>
      </c>
      <c r="K18" s="126">
        <v>100.4</v>
      </c>
      <c r="L18" s="127">
        <v>100.8</v>
      </c>
      <c r="M18" s="127">
        <v>100.9</v>
      </c>
      <c r="N18" s="127">
        <v>101</v>
      </c>
      <c r="O18" s="127">
        <v>101</v>
      </c>
      <c r="P18" s="127">
        <v>101</v>
      </c>
      <c r="Q18" s="127">
        <v>101.2</v>
      </c>
      <c r="R18" s="127">
        <v>101.3</v>
      </c>
      <c r="S18" s="128">
        <v>101.4</v>
      </c>
      <c r="T18" s="128">
        <v>101.6</v>
      </c>
    </row>
    <row r="19" spans="1:24" s="65" customFormat="1" ht="94.5" x14ac:dyDescent="0.25">
      <c r="A19" s="74" t="s">
        <v>50</v>
      </c>
      <c r="B19" s="129" t="s">
        <v>268</v>
      </c>
      <c r="C19" s="125" t="s">
        <v>44</v>
      </c>
      <c r="D19" s="126" t="s">
        <v>127</v>
      </c>
      <c r="E19" s="126" t="s">
        <v>127</v>
      </c>
      <c r="F19" s="126" t="s">
        <v>127</v>
      </c>
      <c r="G19" s="126" t="s">
        <v>127</v>
      </c>
      <c r="H19" s="126" t="s">
        <v>127</v>
      </c>
      <c r="I19" s="126" t="s">
        <v>127</v>
      </c>
      <c r="J19" s="155" t="s">
        <v>127</v>
      </c>
      <c r="K19" s="196">
        <v>0</v>
      </c>
      <c r="L19" s="131">
        <v>0</v>
      </c>
      <c r="M19" s="131">
        <v>12</v>
      </c>
      <c r="N19" s="131">
        <v>23</v>
      </c>
      <c r="O19" s="131">
        <v>13</v>
      </c>
      <c r="P19" s="131">
        <v>13</v>
      </c>
      <c r="Q19" s="131">
        <v>13</v>
      </c>
      <c r="R19" s="131">
        <v>13</v>
      </c>
      <c r="S19" s="130">
        <v>13</v>
      </c>
      <c r="T19" s="130">
        <v>13</v>
      </c>
    </row>
    <row r="20" spans="1:24" s="65" customFormat="1" ht="18" customHeight="1" x14ac:dyDescent="0.25">
      <c r="A20" s="73" t="s">
        <v>54</v>
      </c>
      <c r="B20" s="253" t="s">
        <v>53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5"/>
    </row>
    <row r="21" spans="1:24" s="86" customFormat="1" x14ac:dyDescent="0.25">
      <c r="A21" s="85" t="s">
        <v>67</v>
      </c>
      <c r="B21" s="124" t="s">
        <v>66</v>
      </c>
      <c r="C21" s="125" t="s">
        <v>52</v>
      </c>
      <c r="D21" s="132">
        <v>55.12</v>
      </c>
      <c r="E21" s="132">
        <v>46.94</v>
      </c>
      <c r="F21" s="133">
        <v>0</v>
      </c>
      <c r="G21" s="133">
        <v>0</v>
      </c>
      <c r="H21" s="133">
        <v>0</v>
      </c>
      <c r="I21" s="132">
        <v>29.171364000000001</v>
      </c>
      <c r="J21" s="132">
        <v>11.58</v>
      </c>
      <c r="K21" s="132">
        <v>0</v>
      </c>
      <c r="L21" s="132">
        <v>0</v>
      </c>
      <c r="M21" s="132">
        <v>0</v>
      </c>
      <c r="N21" s="132">
        <v>0</v>
      </c>
      <c r="O21" s="132">
        <v>0.61</v>
      </c>
      <c r="P21" s="132">
        <v>0.61</v>
      </c>
      <c r="Q21" s="132">
        <v>0.61</v>
      </c>
      <c r="R21" s="132">
        <v>0.61</v>
      </c>
      <c r="S21" s="132">
        <v>0.61</v>
      </c>
      <c r="T21" s="132">
        <f t="shared" ref="T21" si="0">S21</f>
        <v>0.61</v>
      </c>
      <c r="V21" s="65"/>
    </row>
    <row r="22" spans="1:24" s="65" customFormat="1" x14ac:dyDescent="0.25">
      <c r="A22" s="73" t="s">
        <v>56</v>
      </c>
      <c r="B22" s="253" t="s">
        <v>55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5"/>
    </row>
    <row r="23" spans="1:24" s="65" customFormat="1" x14ac:dyDescent="0.25">
      <c r="A23" s="73" t="s">
        <v>60</v>
      </c>
      <c r="B23" s="134" t="s">
        <v>57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</row>
    <row r="24" spans="1:24" s="65" customFormat="1" x14ac:dyDescent="0.25">
      <c r="A24" s="73" t="s">
        <v>62</v>
      </c>
      <c r="B24" s="135" t="s">
        <v>58</v>
      </c>
      <c r="C24" s="125" t="s">
        <v>65</v>
      </c>
      <c r="D24" s="136">
        <v>3</v>
      </c>
      <c r="E24" s="136">
        <v>3</v>
      </c>
      <c r="F24" s="136">
        <v>3</v>
      </c>
      <c r="G24" s="136">
        <v>2</v>
      </c>
      <c r="H24" s="136">
        <v>2</v>
      </c>
      <c r="I24" s="136">
        <v>2</v>
      </c>
      <c r="J24" s="136">
        <v>2</v>
      </c>
      <c r="K24" s="136">
        <v>2</v>
      </c>
      <c r="L24" s="131">
        <f t="shared" ref="L24:L25" si="1">K24</f>
        <v>2</v>
      </c>
      <c r="M24" s="131">
        <v>2</v>
      </c>
      <c r="N24" s="131">
        <v>2</v>
      </c>
      <c r="O24" s="131">
        <v>2</v>
      </c>
      <c r="P24" s="131">
        <v>2</v>
      </c>
      <c r="Q24" s="131">
        <v>2</v>
      </c>
      <c r="R24" s="131">
        <v>2</v>
      </c>
      <c r="S24" s="136">
        <v>2</v>
      </c>
      <c r="T24" s="136">
        <v>2</v>
      </c>
    </row>
    <row r="25" spans="1:24" s="65" customFormat="1" ht="31.5" x14ac:dyDescent="0.25">
      <c r="A25" s="73" t="s">
        <v>61</v>
      </c>
      <c r="B25" s="135" t="s">
        <v>59</v>
      </c>
      <c r="C25" s="125" t="s">
        <v>65</v>
      </c>
      <c r="D25" s="136">
        <v>11</v>
      </c>
      <c r="E25" s="136">
        <v>11</v>
      </c>
      <c r="F25" s="136">
        <v>11</v>
      </c>
      <c r="G25" s="136">
        <v>10</v>
      </c>
      <c r="H25" s="136">
        <v>10</v>
      </c>
      <c r="I25" s="136">
        <v>10</v>
      </c>
      <c r="J25" s="136">
        <v>10</v>
      </c>
      <c r="K25" s="136">
        <v>10</v>
      </c>
      <c r="L25" s="131">
        <f t="shared" si="1"/>
        <v>10</v>
      </c>
      <c r="M25" s="131">
        <v>10</v>
      </c>
      <c r="N25" s="131">
        <v>10</v>
      </c>
      <c r="O25" s="131">
        <v>10</v>
      </c>
      <c r="P25" s="131">
        <v>10</v>
      </c>
      <c r="Q25" s="131">
        <v>10</v>
      </c>
      <c r="R25" s="131">
        <v>10</v>
      </c>
      <c r="S25" s="136">
        <v>10</v>
      </c>
      <c r="T25" s="136">
        <v>10</v>
      </c>
    </row>
    <row r="26" spans="1:24" s="65" customFormat="1" x14ac:dyDescent="0.25">
      <c r="A26" s="73" t="s">
        <v>63</v>
      </c>
      <c r="B26" s="135" t="s">
        <v>64</v>
      </c>
      <c r="C26" s="125" t="s">
        <v>52</v>
      </c>
      <c r="D26" s="137">
        <v>1225.79</v>
      </c>
      <c r="E26" s="137">
        <v>1227.8630000000001</v>
      </c>
      <c r="F26" s="137">
        <v>1218.3440000000001</v>
      </c>
      <c r="G26" s="137">
        <v>795.47</v>
      </c>
      <c r="H26" s="137">
        <v>768</v>
      </c>
      <c r="I26" s="137">
        <v>803</v>
      </c>
      <c r="J26" s="148">
        <v>779.79100000000005</v>
      </c>
      <c r="K26" s="137">
        <v>795</v>
      </c>
      <c r="L26" s="138">
        <v>863.55</v>
      </c>
      <c r="M26" s="138">
        <v>843.37</v>
      </c>
      <c r="N26" s="138">
        <v>672.95</v>
      </c>
      <c r="O26" s="138">
        <v>534</v>
      </c>
      <c r="P26" s="138">
        <f>O26+1%</f>
        <v>534.01</v>
      </c>
      <c r="Q26" s="138">
        <f>P26+1%</f>
        <v>534.02</v>
      </c>
      <c r="R26" s="138">
        <v>534.02</v>
      </c>
      <c r="S26" s="138">
        <f>Q26+1%</f>
        <v>534.03</v>
      </c>
      <c r="T26" s="138">
        <f>S26+3%</f>
        <v>534.05999999999995</v>
      </c>
    </row>
    <row r="27" spans="1:24" x14ac:dyDescent="0.25">
      <c r="A27" s="21"/>
    </row>
    <row r="28" spans="1:24" x14ac:dyDescent="0.25">
      <c r="A28" s="21"/>
      <c r="I28" s="1" t="s">
        <v>178</v>
      </c>
      <c r="J28" s="1" t="s">
        <v>178</v>
      </c>
    </row>
  </sheetData>
  <mergeCells count="30">
    <mergeCell ref="J1:T1"/>
    <mergeCell ref="J3:T3"/>
    <mergeCell ref="B17:T17"/>
    <mergeCell ref="B20:T20"/>
    <mergeCell ref="A7:T7"/>
    <mergeCell ref="A8:T8"/>
    <mergeCell ref="A9:T9"/>
    <mergeCell ref="A11:A13"/>
    <mergeCell ref="B11:B13"/>
    <mergeCell ref="C11:C13"/>
    <mergeCell ref="D11:D13"/>
    <mergeCell ref="F12:F13"/>
    <mergeCell ref="G12:G13"/>
    <mergeCell ref="F11:T11"/>
    <mergeCell ref="E12:E13"/>
    <mergeCell ref="J4:T4"/>
    <mergeCell ref="S12:T12"/>
    <mergeCell ref="B22:T22"/>
    <mergeCell ref="H12:H13"/>
    <mergeCell ref="I12:I13"/>
    <mergeCell ref="J12:J13"/>
    <mergeCell ref="B15:T15"/>
    <mergeCell ref="K12:K13"/>
    <mergeCell ref="L12:L13"/>
    <mergeCell ref="M12:M13"/>
    <mergeCell ref="O12:O13"/>
    <mergeCell ref="N12:N13"/>
    <mergeCell ref="P12:P13"/>
    <mergeCell ref="Q12:Q13"/>
    <mergeCell ref="R12:R13"/>
  </mergeCells>
  <pageMargins left="0.78740157480314965" right="0.78740157480314965" top="1.1811023622047245" bottom="0.59055118110236227" header="0.31496062992125984" footer="0.31496062992125984"/>
  <pageSetup paperSize="9" scale="49" firstPageNumber="50" fitToHeight="0" orientation="landscape" useFirstPageNumber="1" r:id="rId1"/>
  <headerFooter>
    <oddHeader>&amp;C50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I14"/>
  <sheetViews>
    <sheetView view="pageBreakPreview" zoomScale="85" zoomScaleNormal="100" zoomScaleSheetLayoutView="85" workbookViewId="0">
      <selection sqref="A1:I14"/>
    </sheetView>
  </sheetViews>
  <sheetFormatPr defaultRowHeight="15.75" outlineLevelRow="1" x14ac:dyDescent="0.25"/>
  <cols>
    <col min="1" max="1" width="5.625" style="1" customWidth="1"/>
    <col min="2" max="2" width="37.5" style="1" customWidth="1"/>
    <col min="3" max="3" width="38.75" style="1" customWidth="1"/>
    <col min="4" max="4" width="9.875" style="1" customWidth="1"/>
    <col min="5" max="5" width="13.875" style="1" customWidth="1"/>
    <col min="6" max="6" width="12.125" style="1" hidden="1" customWidth="1"/>
    <col min="7" max="9" width="12.125" style="1" customWidth="1"/>
    <col min="10" max="16384" width="9" style="1"/>
  </cols>
  <sheetData>
    <row r="1" spans="1:9" ht="83.25" customHeight="1" outlineLevel="1" x14ac:dyDescent="0.25">
      <c r="D1" s="261" t="s">
        <v>246</v>
      </c>
      <c r="E1" s="261"/>
      <c r="F1" s="261"/>
      <c r="G1" s="261"/>
      <c r="H1" s="261"/>
      <c r="I1" s="261"/>
    </row>
    <row r="2" spans="1:9" outlineLevel="1" x14ac:dyDescent="0.25"/>
    <row r="3" spans="1:9" ht="18.75" x14ac:dyDescent="0.25">
      <c r="A3" s="49"/>
      <c r="B3" s="195"/>
    </row>
    <row r="4" spans="1:9" ht="18.75" x14ac:dyDescent="0.25">
      <c r="A4" s="2"/>
      <c r="B4" s="2"/>
    </row>
    <row r="5" spans="1:9" ht="18.75" x14ac:dyDescent="0.25">
      <c r="A5" s="279" t="s">
        <v>1</v>
      </c>
      <c r="B5" s="279"/>
      <c r="C5" s="279"/>
      <c r="D5" s="279"/>
      <c r="E5" s="279"/>
      <c r="F5" s="279"/>
      <c r="G5" s="279"/>
      <c r="H5" s="279"/>
      <c r="I5" s="279"/>
    </row>
    <row r="6" spans="1:9" ht="44.25" customHeight="1" x14ac:dyDescent="0.25">
      <c r="A6" s="290" t="s">
        <v>266</v>
      </c>
      <c r="B6" s="290"/>
      <c r="C6" s="279"/>
      <c r="D6" s="279"/>
      <c r="E6" s="279"/>
      <c r="F6" s="279"/>
      <c r="G6" s="279"/>
      <c r="H6" s="279"/>
      <c r="I6" s="279"/>
    </row>
    <row r="7" spans="1:9" ht="18.75" x14ac:dyDescent="0.25">
      <c r="A7" s="2"/>
      <c r="B7" s="2"/>
    </row>
    <row r="8" spans="1:9" ht="31.5" customHeight="1" x14ac:dyDescent="0.25">
      <c r="A8" s="266" t="s">
        <v>11</v>
      </c>
      <c r="B8" s="280" t="s">
        <v>247</v>
      </c>
      <c r="C8" s="266" t="s">
        <v>33</v>
      </c>
      <c r="D8" s="266" t="s">
        <v>2</v>
      </c>
      <c r="E8" s="266" t="s">
        <v>34</v>
      </c>
      <c r="F8" s="266" t="s">
        <v>131</v>
      </c>
      <c r="G8" s="266"/>
      <c r="H8" s="266"/>
      <c r="I8" s="266"/>
    </row>
    <row r="9" spans="1:9" x14ac:dyDescent="0.25">
      <c r="A9" s="266"/>
      <c r="B9" s="281"/>
      <c r="C9" s="266"/>
      <c r="D9" s="266"/>
      <c r="E9" s="266"/>
      <c r="F9" s="14" t="e">
        <f>'пр 1 к ПП 1'!#REF!</f>
        <v>#REF!</v>
      </c>
      <c r="G9" s="14">
        <f>'пр 1 к ПП 1'!E10</f>
        <v>2025</v>
      </c>
      <c r="H9" s="14">
        <f>'пр 1 к ПП 1'!F10</f>
        <v>2026</v>
      </c>
      <c r="I9" s="14">
        <f>'пр 1 к ПП 1'!G10</f>
        <v>2027</v>
      </c>
    </row>
    <row r="10" spans="1:9" x14ac:dyDescent="0.25">
      <c r="A10" s="194">
        <v>1</v>
      </c>
      <c r="B10" s="194">
        <v>2</v>
      </c>
      <c r="C10" s="194">
        <v>3</v>
      </c>
      <c r="D10" s="194">
        <v>4</v>
      </c>
      <c r="E10" s="194">
        <v>5</v>
      </c>
      <c r="F10" s="194">
        <v>5</v>
      </c>
      <c r="G10" s="194">
        <v>6</v>
      </c>
      <c r="H10" s="194">
        <v>7</v>
      </c>
      <c r="I10" s="194">
        <v>8</v>
      </c>
    </row>
    <row r="11" spans="1:9" ht="84.75" customHeight="1" x14ac:dyDescent="0.25">
      <c r="A11" s="194">
        <v>1</v>
      </c>
      <c r="B11" s="204" t="s">
        <v>216</v>
      </c>
      <c r="C11" s="203" t="s">
        <v>248</v>
      </c>
      <c r="D11" s="194" t="s">
        <v>133</v>
      </c>
      <c r="E11" s="194" t="s">
        <v>294</v>
      </c>
      <c r="F11" s="194">
        <v>0</v>
      </c>
      <c r="G11" s="194">
        <v>1</v>
      </c>
      <c r="H11" s="194">
        <v>1</v>
      </c>
      <c r="I11" s="194">
        <v>1</v>
      </c>
    </row>
    <row r="12" spans="1:9" ht="63" x14ac:dyDescent="0.25">
      <c r="A12" s="194">
        <v>2</v>
      </c>
      <c r="B12" s="198" t="s">
        <v>217</v>
      </c>
      <c r="C12" s="203" t="s">
        <v>248</v>
      </c>
      <c r="D12" s="24" t="s">
        <v>133</v>
      </c>
      <c r="E12" s="24" t="s">
        <v>294</v>
      </c>
      <c r="F12" s="24"/>
      <c r="G12" s="24">
        <v>1</v>
      </c>
      <c r="H12" s="24">
        <v>1</v>
      </c>
      <c r="I12" s="194">
        <v>1</v>
      </c>
    </row>
    <row r="13" spans="1:9" ht="63" x14ac:dyDescent="0.25">
      <c r="A13" s="197">
        <v>3</v>
      </c>
      <c r="B13" s="201" t="s">
        <v>203</v>
      </c>
      <c r="C13" s="199" t="s">
        <v>204</v>
      </c>
      <c r="D13" s="24" t="s">
        <v>133</v>
      </c>
      <c r="E13" s="24" t="s">
        <v>294</v>
      </c>
      <c r="F13" s="200"/>
      <c r="G13" s="24">
        <v>1</v>
      </c>
      <c r="H13" s="24">
        <v>1</v>
      </c>
      <c r="I13" s="194">
        <v>1</v>
      </c>
    </row>
    <row r="14" spans="1:9" ht="82.5" customHeight="1" x14ac:dyDescent="0.25">
      <c r="A14" s="197">
        <v>4</v>
      </c>
      <c r="B14" s="202" t="s">
        <v>225</v>
      </c>
      <c r="C14" s="203" t="s">
        <v>249</v>
      </c>
      <c r="D14" s="24" t="s">
        <v>133</v>
      </c>
      <c r="E14" s="24" t="s">
        <v>294</v>
      </c>
      <c r="F14" s="200"/>
      <c r="G14" s="24">
        <v>1</v>
      </c>
      <c r="H14" s="24">
        <v>1</v>
      </c>
      <c r="I14" s="194">
        <v>1</v>
      </c>
    </row>
  </sheetData>
  <mergeCells count="9">
    <mergeCell ref="D1:I1"/>
    <mergeCell ref="A5:I5"/>
    <mergeCell ref="A6:I6"/>
    <mergeCell ref="A8:A9"/>
    <mergeCell ref="C8:C9"/>
    <mergeCell ref="D8:D9"/>
    <mergeCell ref="E8:E9"/>
    <mergeCell ref="F8:I8"/>
    <mergeCell ref="B8:B9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&amp;C59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J16"/>
  <sheetViews>
    <sheetView view="pageBreakPreview" topLeftCell="A3" zoomScale="85" zoomScaleNormal="100" zoomScaleSheetLayoutView="85" workbookViewId="0">
      <selection activeCell="A3" sqref="A3:G14"/>
    </sheetView>
  </sheetViews>
  <sheetFormatPr defaultRowHeight="15.75" outlineLevelRow="1" x14ac:dyDescent="0.25"/>
  <cols>
    <col min="1" max="1" width="6.375" style="1" customWidth="1"/>
    <col min="2" max="2" width="54.625" style="1" customWidth="1"/>
    <col min="3" max="3" width="9.875" style="1" customWidth="1"/>
    <col min="4" max="4" width="13.875" style="1" customWidth="1"/>
    <col min="5" max="8" width="12.125" style="1" customWidth="1"/>
    <col min="9" max="16384" width="9" style="1"/>
  </cols>
  <sheetData>
    <row r="1" spans="1:10" ht="67.5" hidden="1" customHeight="1" outlineLevel="1" x14ac:dyDescent="0.25">
      <c r="F1" s="261" t="s">
        <v>181</v>
      </c>
      <c r="G1" s="307"/>
      <c r="H1" s="307"/>
    </row>
    <row r="2" spans="1:10" hidden="1" outlineLevel="1" x14ac:dyDescent="0.25"/>
    <row r="3" spans="1:10" ht="120.75" customHeight="1" collapsed="1" x14ac:dyDescent="0.25">
      <c r="D3" s="275" t="str">
        <f>CONCATENATE("Приложение к информации об отдельном мероприятиии """,'пр 7 к Пр'!C40,"""")</f>
        <v>Приложение к информации об отдельном мероприятиии "Предоставление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организациях"</v>
      </c>
      <c r="E3" s="275"/>
      <c r="F3" s="275"/>
      <c r="G3" s="275"/>
      <c r="H3" s="209"/>
      <c r="J3" s="1" t="s">
        <v>250</v>
      </c>
    </row>
    <row r="4" spans="1:10" ht="18.75" x14ac:dyDescent="0.25">
      <c r="A4" s="173"/>
    </row>
    <row r="5" spans="1:10" ht="18.75" x14ac:dyDescent="0.25">
      <c r="A5" s="2"/>
    </row>
    <row r="6" spans="1:10" ht="18.75" x14ac:dyDescent="0.25">
      <c r="A6" s="279" t="s">
        <v>1</v>
      </c>
      <c r="B6" s="279"/>
      <c r="C6" s="279"/>
      <c r="D6" s="279"/>
      <c r="E6" s="279"/>
      <c r="F6" s="279"/>
      <c r="G6" s="279"/>
      <c r="H6" s="243"/>
    </row>
    <row r="7" spans="1:10" ht="18.75" x14ac:dyDescent="0.25">
      <c r="A7" s="279" t="s">
        <v>130</v>
      </c>
      <c r="B7" s="279"/>
      <c r="C7" s="279"/>
      <c r="D7" s="279"/>
      <c r="E7" s="279"/>
      <c r="F7" s="279"/>
      <c r="G7" s="279"/>
      <c r="H7" s="243"/>
    </row>
    <row r="8" spans="1:10" ht="18.75" x14ac:dyDescent="0.25">
      <c r="A8" s="2"/>
    </row>
    <row r="9" spans="1:10" ht="15.75" customHeight="1" x14ac:dyDescent="0.25">
      <c r="A9" s="266" t="s">
        <v>11</v>
      </c>
      <c r="B9" s="266" t="s">
        <v>33</v>
      </c>
      <c r="C9" s="266" t="s">
        <v>2</v>
      </c>
      <c r="D9" s="266" t="s">
        <v>34</v>
      </c>
      <c r="E9" s="266" t="s">
        <v>131</v>
      </c>
      <c r="F9" s="266"/>
      <c r="G9" s="266"/>
    </row>
    <row r="10" spans="1:10" x14ac:dyDescent="0.25">
      <c r="A10" s="266"/>
      <c r="B10" s="266"/>
      <c r="C10" s="266"/>
      <c r="D10" s="266"/>
      <c r="E10" s="14">
        <f>'пр 1 к ПП 1'!E10</f>
        <v>2025</v>
      </c>
      <c r="F10" s="14">
        <f>'пр 1 к ПП 1'!F10</f>
        <v>2026</v>
      </c>
      <c r="G10" s="14">
        <f>'пр 1 к ПП 1'!G10</f>
        <v>2027</v>
      </c>
    </row>
    <row r="11" spans="1:10" x14ac:dyDescent="0.25">
      <c r="A11" s="215">
        <v>1</v>
      </c>
      <c r="B11" s="215">
        <v>2</v>
      </c>
      <c r="C11" s="215">
        <v>3</v>
      </c>
      <c r="D11" s="215">
        <v>4</v>
      </c>
      <c r="E11" s="215">
        <v>5</v>
      </c>
      <c r="F11" s="215">
        <v>6</v>
      </c>
      <c r="G11" s="215">
        <v>7</v>
      </c>
    </row>
    <row r="12" spans="1:10" ht="39.75" customHeight="1" x14ac:dyDescent="0.25">
      <c r="A12" s="295" t="str">
        <f>CONCATENATE('пр 7 к Пр'!B46,". ",'пр 7 к Пр'!C40,".")</f>
        <v>Отдельное мероприятие.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организациях.</v>
      </c>
      <c r="B12" s="295"/>
      <c r="C12" s="295"/>
      <c r="D12" s="295"/>
      <c r="E12" s="295"/>
      <c r="F12" s="295"/>
      <c r="G12" s="295"/>
    </row>
    <row r="13" spans="1:10" ht="15.75" customHeight="1" x14ac:dyDescent="0.25">
      <c r="A13" s="295" t="s">
        <v>132</v>
      </c>
      <c r="B13" s="295"/>
      <c r="C13" s="295"/>
      <c r="D13" s="295"/>
      <c r="E13" s="295"/>
      <c r="F13" s="295"/>
      <c r="G13" s="295"/>
    </row>
    <row r="14" spans="1:10" ht="84" customHeight="1" x14ac:dyDescent="0.25">
      <c r="A14" s="215">
        <v>1</v>
      </c>
      <c r="B14" s="218" t="s">
        <v>209</v>
      </c>
      <c r="C14" s="215" t="s">
        <v>133</v>
      </c>
      <c r="D14" s="215" t="s">
        <v>134</v>
      </c>
      <c r="E14" s="215">
        <v>0</v>
      </c>
      <c r="F14" s="215">
        <v>0</v>
      </c>
      <c r="G14" s="215">
        <v>0</v>
      </c>
    </row>
    <row r="15" spans="1:10" ht="18.75" x14ac:dyDescent="0.25">
      <c r="A15" s="2"/>
    </row>
    <row r="16" spans="1:10" ht="18.75" x14ac:dyDescent="0.25">
      <c r="A16" s="2"/>
    </row>
  </sheetData>
  <mergeCells count="11">
    <mergeCell ref="A12:G12"/>
    <mergeCell ref="A13:G13"/>
    <mergeCell ref="F1:H1"/>
    <mergeCell ref="A9:A10"/>
    <mergeCell ref="B9:B10"/>
    <mergeCell ref="C9:C10"/>
    <mergeCell ref="D9:D10"/>
    <mergeCell ref="E9:G9"/>
    <mergeCell ref="D3:G3"/>
    <mergeCell ref="A6:G6"/>
    <mergeCell ref="A7:G7"/>
  </mergeCells>
  <pageMargins left="0.78740157480314965" right="0.78740157480314965" top="1.1811023622047245" bottom="0.15748031496062992" header="0.31496062992125984" footer="0.31496062992125984"/>
  <pageSetup paperSize="9" orientation="landscape" r:id="rId1"/>
  <headerFooter>
    <oddHeader>&amp;C61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G41"/>
  <sheetViews>
    <sheetView view="pageBreakPreview" topLeftCell="A22" zoomScale="55" zoomScaleNormal="75" zoomScaleSheetLayoutView="55" workbookViewId="0">
      <selection sqref="A1:E41"/>
    </sheetView>
  </sheetViews>
  <sheetFormatPr defaultRowHeight="15.75" x14ac:dyDescent="0.25"/>
  <cols>
    <col min="1" max="1" width="6.25" style="4" customWidth="1"/>
    <col min="2" max="2" width="45.25" style="1" customWidth="1"/>
    <col min="3" max="3" width="51.875" style="1" customWidth="1"/>
    <col min="4" max="4" width="16.375" style="1" customWidth="1"/>
    <col min="5" max="5" width="22" style="1" customWidth="1"/>
    <col min="6" max="16384" width="9" style="1"/>
  </cols>
  <sheetData>
    <row r="1" spans="1:7" x14ac:dyDescent="0.25">
      <c r="A1" s="56"/>
      <c r="D1" s="271" t="s">
        <v>251</v>
      </c>
      <c r="E1" s="271"/>
    </row>
    <row r="2" spans="1:7" ht="95.25" customHeight="1" x14ac:dyDescent="0.25">
      <c r="A2" s="56"/>
      <c r="D2" s="261" t="str">
        <f>CONCATENATE("к муниципальной программе """,'пр 8 к Пр'!C15,"""")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E2" s="261"/>
      <c r="F2" s="59"/>
      <c r="G2" s="59"/>
    </row>
    <row r="3" spans="1:7" x14ac:dyDescent="0.25">
      <c r="A3" s="56"/>
    </row>
    <row r="4" spans="1:7" x14ac:dyDescent="0.25">
      <c r="A4" s="56"/>
    </row>
    <row r="5" spans="1:7" x14ac:dyDescent="0.25">
      <c r="A5" s="264" t="s">
        <v>0</v>
      </c>
      <c r="B5" s="264"/>
      <c r="C5" s="264"/>
      <c r="D5" s="264"/>
      <c r="E5" s="264"/>
    </row>
    <row r="6" spans="1:7" ht="54" customHeight="1" x14ac:dyDescent="0.25">
      <c r="A6" s="265" t="str">
        <f>CONCATENATE("об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""",'пр 8 к Пр'!C15,"""")</f>
        <v>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B6" s="265"/>
      <c r="C6" s="265"/>
      <c r="D6" s="265"/>
      <c r="E6" s="265"/>
    </row>
    <row r="7" spans="1:7" x14ac:dyDescent="0.25">
      <c r="A7" s="264"/>
      <c r="B7" s="264"/>
      <c r="C7" s="264"/>
      <c r="D7" s="264"/>
      <c r="E7" s="264"/>
    </row>
    <row r="8" spans="1:7" x14ac:dyDescent="0.25">
      <c r="A8" s="56"/>
    </row>
    <row r="9" spans="1:7" ht="63" x14ac:dyDescent="0.25">
      <c r="A9" s="57" t="s">
        <v>11</v>
      </c>
      <c r="B9" s="40" t="s">
        <v>6</v>
      </c>
      <c r="C9" s="40" t="s">
        <v>7</v>
      </c>
      <c r="D9" s="40" t="s">
        <v>8</v>
      </c>
      <c r="E9" s="40" t="s">
        <v>9</v>
      </c>
    </row>
    <row r="10" spans="1:7" x14ac:dyDescent="0.25">
      <c r="A10" s="57">
        <v>1</v>
      </c>
      <c r="B10" s="40">
        <v>2</v>
      </c>
      <c r="C10" s="40">
        <v>3</v>
      </c>
      <c r="D10" s="40">
        <v>4</v>
      </c>
      <c r="E10" s="40">
        <v>5</v>
      </c>
    </row>
    <row r="11" spans="1:7" ht="42" customHeight="1" x14ac:dyDescent="0.25">
      <c r="A11" s="64">
        <v>1</v>
      </c>
      <c r="B11" s="317" t="s">
        <v>151</v>
      </c>
      <c r="C11" s="317"/>
      <c r="D11" s="317"/>
      <c r="E11" s="317"/>
    </row>
    <row r="12" spans="1:7" ht="33" customHeight="1" x14ac:dyDescent="0.25">
      <c r="A12" s="280" t="s">
        <v>3</v>
      </c>
      <c r="B12" s="319" t="s">
        <v>147</v>
      </c>
      <c r="C12" s="320"/>
      <c r="D12" s="320"/>
      <c r="E12" s="321"/>
    </row>
    <row r="13" spans="1:7" ht="26.25" customHeight="1" x14ac:dyDescent="0.25">
      <c r="A13" s="281"/>
      <c r="B13" s="291" t="s">
        <v>146</v>
      </c>
      <c r="C13" s="318"/>
      <c r="D13" s="318"/>
      <c r="E13" s="292"/>
    </row>
    <row r="14" spans="1:7" ht="45" customHeight="1" x14ac:dyDescent="0.25">
      <c r="A14" s="245" t="s">
        <v>75</v>
      </c>
      <c r="B14" s="244" t="s">
        <v>122</v>
      </c>
      <c r="C14" s="244" t="s">
        <v>202</v>
      </c>
      <c r="D14" s="245" t="s">
        <v>71</v>
      </c>
      <c r="E14" s="245" t="s">
        <v>177</v>
      </c>
    </row>
    <row r="15" spans="1:7" ht="78.75" x14ac:dyDescent="0.25">
      <c r="A15" s="57" t="s">
        <v>287</v>
      </c>
      <c r="B15" s="41" t="s">
        <v>122</v>
      </c>
      <c r="C15" s="41" t="s">
        <v>288</v>
      </c>
      <c r="D15" s="57" t="s">
        <v>71</v>
      </c>
      <c r="E15" s="96" t="s">
        <v>293</v>
      </c>
    </row>
    <row r="16" spans="1:7" ht="39" customHeight="1" x14ac:dyDescent="0.25">
      <c r="A16" s="64">
        <v>2</v>
      </c>
      <c r="B16" s="311" t="s">
        <v>152</v>
      </c>
      <c r="C16" s="312"/>
      <c r="D16" s="312"/>
      <c r="E16" s="313"/>
    </row>
    <row r="17" spans="1:5" ht="36.75" customHeight="1" x14ac:dyDescent="0.25">
      <c r="A17" s="280" t="s">
        <v>49</v>
      </c>
      <c r="B17" s="314" t="s">
        <v>153</v>
      </c>
      <c r="C17" s="315"/>
      <c r="D17" s="315"/>
      <c r="E17" s="316"/>
    </row>
    <row r="18" spans="1:5" ht="31.5" customHeight="1" x14ac:dyDescent="0.25">
      <c r="A18" s="281"/>
      <c r="B18" s="314" t="s">
        <v>154</v>
      </c>
      <c r="C18" s="315"/>
      <c r="D18" s="315"/>
      <c r="E18" s="316"/>
    </row>
    <row r="19" spans="1:5" ht="78.75" x14ac:dyDescent="0.25">
      <c r="A19" s="57" t="s">
        <v>72</v>
      </c>
      <c r="B19" s="41" t="s">
        <v>122</v>
      </c>
      <c r="C19" s="79" t="s">
        <v>198</v>
      </c>
      <c r="D19" s="78" t="s">
        <v>71</v>
      </c>
      <c r="E19" s="96" t="s">
        <v>291</v>
      </c>
    </row>
    <row r="20" spans="1:5" ht="63" x14ac:dyDescent="0.25">
      <c r="A20" s="180" t="s">
        <v>197</v>
      </c>
      <c r="B20" s="181" t="s">
        <v>122</v>
      </c>
      <c r="C20" s="181" t="s">
        <v>199</v>
      </c>
      <c r="D20" s="180" t="s">
        <v>71</v>
      </c>
      <c r="E20" s="180" t="s">
        <v>264</v>
      </c>
    </row>
    <row r="21" spans="1:5" ht="47.25" x14ac:dyDescent="0.25">
      <c r="A21" s="180" t="s">
        <v>243</v>
      </c>
      <c r="B21" s="193" t="s">
        <v>244</v>
      </c>
      <c r="C21" s="181" t="s">
        <v>234</v>
      </c>
      <c r="D21" s="180" t="s">
        <v>71</v>
      </c>
      <c r="E21" s="205" t="s">
        <v>290</v>
      </c>
    </row>
    <row r="22" spans="1:5" x14ac:dyDescent="0.25">
      <c r="A22" s="64">
        <v>3</v>
      </c>
      <c r="B22" s="311" t="s">
        <v>155</v>
      </c>
      <c r="C22" s="312"/>
      <c r="D22" s="312"/>
      <c r="E22" s="313"/>
    </row>
    <row r="23" spans="1:5" ht="25.5" customHeight="1" x14ac:dyDescent="0.25">
      <c r="A23" s="280" t="s">
        <v>67</v>
      </c>
      <c r="B23" s="314" t="s">
        <v>156</v>
      </c>
      <c r="C23" s="315"/>
      <c r="D23" s="315"/>
      <c r="E23" s="316"/>
    </row>
    <row r="24" spans="1:5" ht="38.25" customHeight="1" x14ac:dyDescent="0.25">
      <c r="A24" s="281"/>
      <c r="B24" s="314" t="s">
        <v>157</v>
      </c>
      <c r="C24" s="315"/>
      <c r="D24" s="315"/>
      <c r="E24" s="316"/>
    </row>
    <row r="25" spans="1:5" ht="94.5" x14ac:dyDescent="0.25">
      <c r="A25" s="57" t="s">
        <v>148</v>
      </c>
      <c r="B25" s="41" t="s">
        <v>122</v>
      </c>
      <c r="C25" s="41" t="s">
        <v>200</v>
      </c>
      <c r="D25" s="57" t="s">
        <v>71</v>
      </c>
      <c r="E25" s="96" t="s">
        <v>265</v>
      </c>
    </row>
    <row r="26" spans="1:5" ht="38.25" customHeight="1" x14ac:dyDescent="0.25">
      <c r="A26" s="64">
        <v>4</v>
      </c>
      <c r="B26" s="311" t="s">
        <v>158</v>
      </c>
      <c r="C26" s="312"/>
      <c r="D26" s="312"/>
      <c r="E26" s="313"/>
    </row>
    <row r="27" spans="1:5" ht="31.5" customHeight="1" x14ac:dyDescent="0.25">
      <c r="A27" s="280" t="s">
        <v>60</v>
      </c>
      <c r="B27" s="314" t="s">
        <v>159</v>
      </c>
      <c r="C27" s="315"/>
      <c r="D27" s="315"/>
      <c r="E27" s="316"/>
    </row>
    <row r="28" spans="1:5" ht="31.5" customHeight="1" x14ac:dyDescent="0.25">
      <c r="A28" s="281"/>
      <c r="B28" s="314" t="s">
        <v>160</v>
      </c>
      <c r="C28" s="315"/>
      <c r="D28" s="315"/>
      <c r="E28" s="316"/>
    </row>
    <row r="29" spans="1:5" ht="110.25" x14ac:dyDescent="0.25">
      <c r="A29" s="57" t="s">
        <v>62</v>
      </c>
      <c r="B29" s="41" t="s">
        <v>122</v>
      </c>
      <c r="C29" s="41" t="s">
        <v>258</v>
      </c>
      <c r="D29" s="57" t="s">
        <v>71</v>
      </c>
      <c r="E29" s="96" t="s">
        <v>292</v>
      </c>
    </row>
    <row r="30" spans="1:5" ht="78.75" x14ac:dyDescent="0.25">
      <c r="A30" s="176" t="s">
        <v>61</v>
      </c>
      <c r="B30" s="161" t="s">
        <v>122</v>
      </c>
      <c r="C30" s="175" t="s">
        <v>201</v>
      </c>
      <c r="D30" s="176" t="s">
        <v>71</v>
      </c>
      <c r="E30" s="176" t="s">
        <v>259</v>
      </c>
    </row>
    <row r="31" spans="1:5" ht="78.75" x14ac:dyDescent="0.25">
      <c r="A31" s="160" t="s">
        <v>226</v>
      </c>
      <c r="B31" s="161" t="s">
        <v>122</v>
      </c>
      <c r="C31" s="134" t="s">
        <v>228</v>
      </c>
      <c r="D31" s="122" t="s">
        <v>71</v>
      </c>
      <c r="E31" s="122" t="s">
        <v>260</v>
      </c>
    </row>
    <row r="32" spans="1:5" ht="15.75" customHeight="1" x14ac:dyDescent="0.25">
      <c r="A32" s="64">
        <v>5</v>
      </c>
      <c r="B32" s="311" t="s">
        <v>212</v>
      </c>
      <c r="C32" s="312"/>
      <c r="D32" s="312"/>
      <c r="E32" s="313"/>
    </row>
    <row r="33" spans="1:5" ht="37.5" customHeight="1" x14ac:dyDescent="0.25">
      <c r="A33" s="280" t="s">
        <v>149</v>
      </c>
      <c r="B33" s="314" t="s">
        <v>213</v>
      </c>
      <c r="C33" s="315"/>
      <c r="D33" s="315"/>
      <c r="E33" s="316"/>
    </row>
    <row r="34" spans="1:5" ht="44.25" customHeight="1" x14ac:dyDescent="0.25">
      <c r="A34" s="281"/>
      <c r="B34" s="314" t="s">
        <v>214</v>
      </c>
      <c r="C34" s="315"/>
      <c r="D34" s="315"/>
      <c r="E34" s="316"/>
    </row>
    <row r="35" spans="1:5" ht="71.25" customHeight="1" x14ac:dyDescent="0.25">
      <c r="A35" s="172" t="s">
        <v>150</v>
      </c>
      <c r="B35" s="171" t="s">
        <v>122</v>
      </c>
      <c r="C35" s="171" t="s">
        <v>215</v>
      </c>
      <c r="D35" s="172" t="s">
        <v>71</v>
      </c>
      <c r="E35" s="172" t="s">
        <v>261</v>
      </c>
    </row>
    <row r="36" spans="1:5" ht="35.25" customHeight="1" x14ac:dyDescent="0.25">
      <c r="A36" s="64">
        <v>6</v>
      </c>
      <c r="B36" s="311" t="s">
        <v>207</v>
      </c>
      <c r="C36" s="312"/>
      <c r="D36" s="312"/>
      <c r="E36" s="313"/>
    </row>
    <row r="37" spans="1:5" ht="35.25" customHeight="1" x14ac:dyDescent="0.25">
      <c r="A37" s="280" t="s">
        <v>210</v>
      </c>
      <c r="B37" s="314" t="s">
        <v>208</v>
      </c>
      <c r="C37" s="315"/>
      <c r="D37" s="315"/>
      <c r="E37" s="316"/>
    </row>
    <row r="38" spans="1:5" ht="37.5" customHeight="1" x14ac:dyDescent="0.25">
      <c r="A38" s="281"/>
      <c r="B38" s="314" t="s">
        <v>205</v>
      </c>
      <c r="C38" s="315"/>
      <c r="D38" s="315"/>
      <c r="E38" s="316"/>
    </row>
    <row r="39" spans="1:5" ht="57" customHeight="1" x14ac:dyDescent="0.25">
      <c r="A39" s="57" t="s">
        <v>211</v>
      </c>
      <c r="B39" s="58" t="s">
        <v>122</v>
      </c>
      <c r="C39" s="58" t="s">
        <v>206</v>
      </c>
      <c r="D39" s="57" t="s">
        <v>71</v>
      </c>
      <c r="E39" s="57" t="s">
        <v>262</v>
      </c>
    </row>
    <row r="40" spans="1:5" ht="37.5" customHeight="1" x14ac:dyDescent="0.25">
      <c r="A40" s="179">
        <v>6</v>
      </c>
      <c r="B40" s="308" t="s">
        <v>227</v>
      </c>
      <c r="C40" s="309"/>
      <c r="D40" s="309"/>
      <c r="E40" s="310"/>
    </row>
    <row r="41" spans="1:5" ht="63" x14ac:dyDescent="0.25">
      <c r="A41" s="175" t="s">
        <v>210</v>
      </c>
      <c r="B41" s="134" t="s">
        <v>122</v>
      </c>
      <c r="C41" s="134" t="s">
        <v>229</v>
      </c>
      <c r="D41" s="122" t="s">
        <v>71</v>
      </c>
      <c r="E41" s="122" t="s">
        <v>263</v>
      </c>
    </row>
  </sheetData>
  <mergeCells count="30">
    <mergeCell ref="A27:A28"/>
    <mergeCell ref="B28:E28"/>
    <mergeCell ref="B24:E24"/>
    <mergeCell ref="B36:E36"/>
    <mergeCell ref="B13:E13"/>
    <mergeCell ref="B27:E27"/>
    <mergeCell ref="B23:E23"/>
    <mergeCell ref="B17:E17"/>
    <mergeCell ref="B16:E16"/>
    <mergeCell ref="B22:E22"/>
    <mergeCell ref="B26:E26"/>
    <mergeCell ref="B18:E18"/>
    <mergeCell ref="A12:A13"/>
    <mergeCell ref="A17:A18"/>
    <mergeCell ref="A23:A24"/>
    <mergeCell ref="B12:E12"/>
    <mergeCell ref="D1:E1"/>
    <mergeCell ref="B11:E11"/>
    <mergeCell ref="A5:E5"/>
    <mergeCell ref="A6:E6"/>
    <mergeCell ref="A7:E7"/>
    <mergeCell ref="D2:E2"/>
    <mergeCell ref="B40:E40"/>
    <mergeCell ref="B32:E32"/>
    <mergeCell ref="A33:A34"/>
    <mergeCell ref="B33:E33"/>
    <mergeCell ref="B34:E34"/>
    <mergeCell ref="B38:E38"/>
    <mergeCell ref="A37:A38"/>
    <mergeCell ref="B37:E37"/>
  </mergeCells>
  <pageMargins left="0.78740157480314965" right="0.78740157480314965" top="1.1811023622047245" bottom="0.59055118110236227" header="0.31496062992125984" footer="0.31496062992125984"/>
  <pageSetup paperSize="9" scale="75" firstPageNumber="60" orientation="landscape" useFirstPageNumber="1" r:id="rId1"/>
  <headerFooter>
    <oddHeader>&amp;C&amp;P</oddHeader>
  </headerFooter>
  <rowBreaks count="2" manualBreakCount="2">
    <brk id="18" max="4" man="1"/>
    <brk id="29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L51"/>
  <sheetViews>
    <sheetView view="pageBreakPreview" topLeftCell="A22" zoomScale="55" zoomScaleNormal="85" zoomScaleSheetLayoutView="55" workbookViewId="0">
      <selection activeCell="A4" sqref="A4:L51"/>
    </sheetView>
  </sheetViews>
  <sheetFormatPr defaultRowHeight="15.75" outlineLevelRow="1" x14ac:dyDescent="0.25"/>
  <cols>
    <col min="1" max="1" width="4.875" style="1" customWidth="1"/>
    <col min="2" max="2" width="18.5" style="1" customWidth="1"/>
    <col min="3" max="3" width="30.75" style="1" customWidth="1"/>
    <col min="4" max="4" width="25" style="1" customWidth="1"/>
    <col min="5" max="6" width="9" style="1"/>
    <col min="7" max="7" width="11.625" style="1" customWidth="1"/>
    <col min="8" max="8" width="9" style="1"/>
    <col min="9" max="11" width="12.25" style="1" customWidth="1"/>
    <col min="12" max="12" width="14.25" style="1" customWidth="1"/>
    <col min="13" max="16384" width="9" style="1"/>
  </cols>
  <sheetData>
    <row r="1" spans="1:12" ht="73.5" hidden="1" customHeight="1" outlineLevel="1" x14ac:dyDescent="0.3">
      <c r="J1" s="288" t="s">
        <v>188</v>
      </c>
      <c r="K1" s="288"/>
      <c r="L1" s="288"/>
    </row>
    <row r="2" spans="1:12" ht="18.75" hidden="1" outlineLevel="1" x14ac:dyDescent="0.3">
      <c r="J2" s="8"/>
      <c r="K2" s="8"/>
      <c r="L2" s="8"/>
    </row>
    <row r="3" spans="1:12" ht="18.75" hidden="1" outlineLevel="1" x14ac:dyDescent="0.3">
      <c r="J3" s="8"/>
      <c r="K3" s="8"/>
      <c r="L3" s="8"/>
    </row>
    <row r="4" spans="1:12" ht="24" customHeight="1" collapsed="1" x14ac:dyDescent="0.3">
      <c r="D4" s="7"/>
      <c r="J4" s="334" t="s">
        <v>252</v>
      </c>
      <c r="K4" s="335"/>
      <c r="L4" s="335"/>
    </row>
    <row r="5" spans="1:12" ht="108.75" customHeight="1" x14ac:dyDescent="0.3">
      <c r="D5" s="7"/>
      <c r="J5" s="334" t="str">
        <f>CONCATENATE("к муниципальной программе """,'пр 8 к Пр'!C15,"""")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K5" s="334"/>
      <c r="L5" s="334"/>
    </row>
    <row r="6" spans="1:12" ht="18.75" x14ac:dyDescent="0.25">
      <c r="D6" s="7"/>
      <c r="J6" s="51"/>
      <c r="K6" s="51"/>
    </row>
    <row r="7" spans="1:12" ht="18.75" x14ac:dyDescent="0.25">
      <c r="A7" s="2"/>
    </row>
    <row r="8" spans="1:12" ht="18.75" x14ac:dyDescent="0.25">
      <c r="A8" s="279" t="s">
        <v>0</v>
      </c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</row>
    <row r="9" spans="1:12" ht="60" customHeight="1" x14ac:dyDescent="0.25">
      <c r="A9" s="290" t="str">
        <f>CONCATENATE("о ресурсном обеспечении муниципальной программы """,'пр 8 к Пр'!C15,"""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</row>
    <row r="10" spans="1:12" ht="18.75" x14ac:dyDescent="0.25">
      <c r="A10" s="279" t="s">
        <v>116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</row>
    <row r="11" spans="1:12" ht="18.75" x14ac:dyDescent="0.25">
      <c r="L11" s="5" t="s">
        <v>12</v>
      </c>
    </row>
    <row r="12" spans="1:12" ht="60" customHeight="1" x14ac:dyDescent="0.25">
      <c r="A12" s="266" t="s">
        <v>11</v>
      </c>
      <c r="B12" s="266" t="s">
        <v>26</v>
      </c>
      <c r="C12" s="266" t="s">
        <v>27</v>
      </c>
      <c r="D12" s="266" t="s">
        <v>15</v>
      </c>
      <c r="E12" s="266" t="s">
        <v>16</v>
      </c>
      <c r="F12" s="266"/>
      <c r="G12" s="266"/>
      <c r="H12" s="266"/>
      <c r="I12" s="57">
        <f>'пр 1 к ПП 1'!E10</f>
        <v>2025</v>
      </c>
      <c r="J12" s="94">
        <f>'пр 1 к ПП 1'!F10</f>
        <v>2026</v>
      </c>
      <c r="K12" s="94">
        <f>'пр 1 к ПП 1'!G10</f>
        <v>2027</v>
      </c>
      <c r="L12" s="266" t="s">
        <v>17</v>
      </c>
    </row>
    <row r="13" spans="1:12" ht="49.5" customHeight="1" x14ac:dyDescent="0.25">
      <c r="A13" s="266"/>
      <c r="B13" s="266"/>
      <c r="C13" s="266"/>
      <c r="D13" s="266"/>
      <c r="E13" s="3" t="s">
        <v>18</v>
      </c>
      <c r="F13" s="3" t="s">
        <v>19</v>
      </c>
      <c r="G13" s="3" t="s">
        <v>20</v>
      </c>
      <c r="H13" s="3" t="s">
        <v>21</v>
      </c>
      <c r="I13" s="3" t="s">
        <v>22</v>
      </c>
      <c r="J13" s="3" t="s">
        <v>22</v>
      </c>
      <c r="K13" s="3" t="s">
        <v>22</v>
      </c>
      <c r="L13" s="266"/>
    </row>
    <row r="14" spans="1:12" x14ac:dyDescent="0.25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</row>
    <row r="15" spans="1:12" ht="47.25" x14ac:dyDescent="0.25">
      <c r="A15" s="257"/>
      <c r="B15" s="257" t="s">
        <v>31</v>
      </c>
      <c r="C15" s="257" t="s">
        <v>128</v>
      </c>
      <c r="D15" s="33" t="s">
        <v>112</v>
      </c>
      <c r="E15" s="34" t="s">
        <v>23</v>
      </c>
      <c r="F15" s="34" t="s">
        <v>23</v>
      </c>
      <c r="G15" s="34" t="s">
        <v>23</v>
      </c>
      <c r="H15" s="34" t="s">
        <v>23</v>
      </c>
      <c r="I15" s="80">
        <f>I17+I18</f>
        <v>9498.66</v>
      </c>
      <c r="J15" s="80">
        <f>J17+J18</f>
        <v>9498.66</v>
      </c>
      <c r="K15" s="80">
        <f>K17+K18</f>
        <v>8872.0600000000013</v>
      </c>
      <c r="L15" s="80">
        <f>L17+L18</f>
        <v>27869.380000000005</v>
      </c>
    </row>
    <row r="16" spans="1:12" s="65" customFormat="1" x14ac:dyDescent="0.25">
      <c r="A16" s="257"/>
      <c r="B16" s="257"/>
      <c r="C16" s="257"/>
      <c r="D16" s="66" t="s">
        <v>24</v>
      </c>
      <c r="E16" s="83" t="s">
        <v>23</v>
      </c>
      <c r="F16" s="83" t="s">
        <v>23</v>
      </c>
      <c r="G16" s="83" t="s">
        <v>23</v>
      </c>
      <c r="H16" s="83" t="s">
        <v>23</v>
      </c>
      <c r="I16" s="84" t="s">
        <v>23</v>
      </c>
      <c r="J16" s="84" t="s">
        <v>23</v>
      </c>
      <c r="K16" s="84" t="s">
        <v>23</v>
      </c>
      <c r="L16" s="84" t="s">
        <v>23</v>
      </c>
    </row>
    <row r="17" spans="1:12" s="65" customFormat="1" ht="31.5" x14ac:dyDescent="0.25">
      <c r="A17" s="257"/>
      <c r="B17" s="257"/>
      <c r="C17" s="257"/>
      <c r="D17" s="66" t="s">
        <v>71</v>
      </c>
      <c r="E17" s="83">
        <v>241</v>
      </c>
      <c r="F17" s="83" t="s">
        <v>23</v>
      </c>
      <c r="G17" s="83" t="s">
        <v>23</v>
      </c>
      <c r="H17" s="83" t="s">
        <v>23</v>
      </c>
      <c r="I17" s="84">
        <f>I21+I22+I23+I28+I29+I30+I33+I34+I37+I38+I48+I42+I45</f>
        <v>9473.66</v>
      </c>
      <c r="J17" s="84">
        <f>J21+J22+J23+J28+J29+J30+J33+J34+J37+J38+J48+J42+J45</f>
        <v>9473.66</v>
      </c>
      <c r="K17" s="84">
        <f>K21+K22+K23+K28+K29+K30+K33+K34+K37+K38+K48+K42+K45</f>
        <v>8847.0600000000013</v>
      </c>
      <c r="L17" s="84">
        <f>L21+L22+L23+L28+L29+L30+L33+L34+L37+L38+L48+L42+L45</f>
        <v>27794.380000000005</v>
      </c>
    </row>
    <row r="18" spans="1:12" s="65" customFormat="1" ht="63" x14ac:dyDescent="0.25">
      <c r="A18" s="257"/>
      <c r="B18" s="257"/>
      <c r="C18" s="257"/>
      <c r="D18" s="66" t="s">
        <v>82</v>
      </c>
      <c r="E18" s="83">
        <v>244</v>
      </c>
      <c r="F18" s="83" t="s">
        <v>23</v>
      </c>
      <c r="G18" s="83" t="s">
        <v>23</v>
      </c>
      <c r="H18" s="83" t="s">
        <v>23</v>
      </c>
      <c r="I18" s="84">
        <f>I25</f>
        <v>25</v>
      </c>
      <c r="J18" s="84">
        <f t="shared" ref="J18" si="0">J25</f>
        <v>25</v>
      </c>
      <c r="K18" s="84">
        <f>K25</f>
        <v>25</v>
      </c>
      <c r="L18" s="84">
        <f t="shared" ref="L18:L34" si="1">I18+J18+K18</f>
        <v>75</v>
      </c>
    </row>
    <row r="19" spans="1:12" ht="94.5" customHeight="1" x14ac:dyDescent="0.25">
      <c r="A19" s="257"/>
      <c r="B19" s="322" t="s">
        <v>10</v>
      </c>
      <c r="C19" s="322" t="str">
        <f>'пр 8 к Пр'!C22</f>
        <v>Поддержка развития  малого и среднего предпринимательства на территории  Туруханского района</v>
      </c>
      <c r="D19" s="31" t="s">
        <v>28</v>
      </c>
      <c r="E19" s="32" t="s">
        <v>23</v>
      </c>
      <c r="F19" s="32" t="s">
        <v>23</v>
      </c>
      <c r="G19" s="32" t="s">
        <v>23</v>
      </c>
      <c r="H19" s="32" t="s">
        <v>23</v>
      </c>
      <c r="I19" s="81">
        <f>SUM(I21:I25)</f>
        <v>751.6</v>
      </c>
      <c r="J19" s="81">
        <f>SUM(J21:J25)</f>
        <v>751.6</v>
      </c>
      <c r="K19" s="81">
        <f>SUM(K21:K25)</f>
        <v>125</v>
      </c>
      <c r="L19" s="81">
        <f t="shared" si="1"/>
        <v>1628.2</v>
      </c>
    </row>
    <row r="20" spans="1:12" x14ac:dyDescent="0.25">
      <c r="A20" s="257"/>
      <c r="B20" s="323"/>
      <c r="C20" s="323"/>
      <c r="D20" s="16" t="s">
        <v>24</v>
      </c>
      <c r="E20" s="17" t="s">
        <v>23</v>
      </c>
      <c r="F20" s="3" t="s">
        <v>23</v>
      </c>
      <c r="G20" s="3" t="s">
        <v>23</v>
      </c>
      <c r="H20" s="3" t="s">
        <v>23</v>
      </c>
      <c r="I20" s="30" t="s">
        <v>23</v>
      </c>
      <c r="J20" s="30" t="s">
        <v>23</v>
      </c>
      <c r="K20" s="30" t="s">
        <v>23</v>
      </c>
      <c r="L20" s="30" t="s">
        <v>23</v>
      </c>
    </row>
    <row r="21" spans="1:12" ht="32.25" customHeight="1" x14ac:dyDescent="0.25">
      <c r="A21" s="257"/>
      <c r="B21" s="323"/>
      <c r="C21" s="323"/>
      <c r="D21" s="16" t="s">
        <v>71</v>
      </c>
      <c r="E21" s="17">
        <f>'пр 2 к ПП 1'!D14</f>
        <v>241</v>
      </c>
      <c r="F21" s="17" t="str">
        <f>'пр 2 к ПП 1'!E14</f>
        <v>0412</v>
      </c>
      <c r="G21" s="17" t="str">
        <f>'пр 2 к ПП 1'!F14</f>
        <v>0810081380</v>
      </c>
      <c r="H21" s="234" t="str">
        <f>'пр 2 к ПП 1'!G14</f>
        <v>811</v>
      </c>
      <c r="I21" s="123">
        <f>'пр 2 к ПП 1'!H14</f>
        <v>100</v>
      </c>
      <c r="J21" s="123">
        <f>'пр 2 к ПП 1'!I14</f>
        <v>100</v>
      </c>
      <c r="K21" s="123">
        <f>'пр 2 к ПП 1'!J14</f>
        <v>100</v>
      </c>
      <c r="L21" s="30">
        <f t="shared" si="1"/>
        <v>300</v>
      </c>
    </row>
    <row r="22" spans="1:12" ht="30.75" customHeight="1" x14ac:dyDescent="0.25">
      <c r="A22" s="257"/>
      <c r="B22" s="323"/>
      <c r="C22" s="323"/>
      <c r="D22" s="235" t="s">
        <v>71</v>
      </c>
      <c r="E22" s="234">
        <f>'пр 2 к ПП 1'!D17</f>
        <v>241</v>
      </c>
      <c r="F22" s="234" t="str">
        <f>'пр 2 к ПП 1'!E17</f>
        <v>0412</v>
      </c>
      <c r="G22" s="234" t="s">
        <v>271</v>
      </c>
      <c r="H22" s="234" t="str">
        <f>'пр 2 к ПП 1'!G17</f>
        <v>811</v>
      </c>
      <c r="I22" s="123">
        <f>'пр 2 к ПП 1'!H16</f>
        <v>626.6</v>
      </c>
      <c r="J22" s="123">
        <f>'пр 2 к ПП 1'!I16</f>
        <v>626.6</v>
      </c>
      <c r="K22" s="123">
        <f>'пр 2 к ПП 1'!J16</f>
        <v>0</v>
      </c>
      <c r="L22" s="30">
        <f>SUM(I22:K22)</f>
        <v>1253.2</v>
      </c>
    </row>
    <row r="23" spans="1:12" ht="31.5" x14ac:dyDescent="0.25">
      <c r="A23" s="257"/>
      <c r="B23" s="323"/>
      <c r="C23" s="323"/>
      <c r="D23" s="235" t="s">
        <v>71</v>
      </c>
      <c r="E23" s="234">
        <v>241</v>
      </c>
      <c r="F23" s="27" t="s">
        <v>77</v>
      </c>
      <c r="G23" s="27" t="str">
        <f>'пр 2 к ПП 1'!F17</f>
        <v>0810076070</v>
      </c>
      <c r="H23" s="234">
        <v>811</v>
      </c>
      <c r="I23" s="123">
        <f>'пр 2 к ПП 1'!H17</f>
        <v>0</v>
      </c>
      <c r="J23" s="123">
        <f>'пр 2 к ПП 1'!I17</f>
        <v>0</v>
      </c>
      <c r="K23" s="123">
        <f>'пр 2 к ПП 1'!J17</f>
        <v>0</v>
      </c>
      <c r="L23" s="30">
        <f>SUM(I23:K23)</f>
        <v>0</v>
      </c>
    </row>
    <row r="24" spans="1:12" ht="31.5" x14ac:dyDescent="0.25">
      <c r="A24" s="257"/>
      <c r="B24" s="323"/>
      <c r="C24" s="323"/>
      <c r="D24" s="235" t="s">
        <v>71</v>
      </c>
      <c r="E24" s="234">
        <v>241</v>
      </c>
      <c r="F24" s="27" t="s">
        <v>77</v>
      </c>
      <c r="G24" s="27" t="s">
        <v>282</v>
      </c>
      <c r="H24" s="234">
        <v>811</v>
      </c>
      <c r="I24" s="123">
        <v>0</v>
      </c>
      <c r="J24" s="123">
        <v>0</v>
      </c>
      <c r="K24" s="123">
        <v>0</v>
      </c>
      <c r="L24" s="30">
        <f>SUM(I24:K24)</f>
        <v>0</v>
      </c>
    </row>
    <row r="25" spans="1:12" ht="63" x14ac:dyDescent="0.25">
      <c r="A25" s="257"/>
      <c r="B25" s="324"/>
      <c r="C25" s="324"/>
      <c r="D25" s="16" t="s">
        <v>82</v>
      </c>
      <c r="E25" s="17">
        <f>'пр 2 к ПП 1'!D20</f>
        <v>244</v>
      </c>
      <c r="F25" s="17" t="str">
        <f>'пр 2 к ПП 1'!E20</f>
        <v>0412</v>
      </c>
      <c r="G25" s="17" t="str">
        <f>'пр 2 к ПП 1'!F20</f>
        <v>0810081380</v>
      </c>
      <c r="H25" s="17">
        <f>'пр 2 к ПП 1'!G20</f>
        <v>811</v>
      </c>
      <c r="I25" s="123">
        <f>'пр 2 к ПП 1'!H20</f>
        <v>25</v>
      </c>
      <c r="J25" s="123">
        <f>'пр 2 к ПП 1'!I20</f>
        <v>25</v>
      </c>
      <c r="K25" s="123">
        <f>'пр 2 к ПП 1'!J20</f>
        <v>25</v>
      </c>
      <c r="L25" s="30">
        <f t="shared" si="1"/>
        <v>75</v>
      </c>
    </row>
    <row r="26" spans="1:12" ht="31.5" x14ac:dyDescent="0.25">
      <c r="A26" s="257"/>
      <c r="B26" s="328" t="s">
        <v>113</v>
      </c>
      <c r="C26" s="257" t="str">
        <f>'пр 8 к Пр'!C29</f>
        <v>Развитие сельского хозяйства и регулирование рынков сельскохозяйственной продукции, сырья и продовольствия</v>
      </c>
      <c r="D26" s="31" t="s">
        <v>25</v>
      </c>
      <c r="E26" s="32" t="s">
        <v>23</v>
      </c>
      <c r="F26" s="32" t="s">
        <v>23</v>
      </c>
      <c r="G26" s="32" t="s">
        <v>23</v>
      </c>
      <c r="H26" s="32" t="s">
        <v>23</v>
      </c>
      <c r="I26" s="81">
        <f>I28+I29+I30</f>
        <v>600</v>
      </c>
      <c r="J26" s="81">
        <f t="shared" ref="J26:L26" si="2">J28+J29+J30</f>
        <v>600</v>
      </c>
      <c r="K26" s="81">
        <f t="shared" si="2"/>
        <v>600</v>
      </c>
      <c r="L26" s="81">
        <f t="shared" si="2"/>
        <v>1800</v>
      </c>
    </row>
    <row r="27" spans="1:12" x14ac:dyDescent="0.25">
      <c r="A27" s="257"/>
      <c r="B27" s="328"/>
      <c r="C27" s="257"/>
      <c r="D27" s="48" t="s">
        <v>24</v>
      </c>
      <c r="E27" s="48" t="s">
        <v>23</v>
      </c>
      <c r="F27" s="48" t="s">
        <v>23</v>
      </c>
      <c r="G27" s="48" t="s">
        <v>23</v>
      </c>
      <c r="H27" s="48" t="s">
        <v>23</v>
      </c>
      <c r="I27" s="30" t="s">
        <v>23</v>
      </c>
      <c r="J27" s="30" t="s">
        <v>23</v>
      </c>
      <c r="K27" s="30" t="s">
        <v>23</v>
      </c>
      <c r="L27" s="30" t="s">
        <v>23</v>
      </c>
    </row>
    <row r="28" spans="1:12" ht="31.5" customHeight="1" x14ac:dyDescent="0.25">
      <c r="A28" s="257"/>
      <c r="B28" s="328"/>
      <c r="C28" s="257"/>
      <c r="D28" s="298" t="s">
        <v>71</v>
      </c>
      <c r="E28" s="27">
        <v>241</v>
      </c>
      <c r="F28" s="27" t="s">
        <v>92</v>
      </c>
      <c r="G28" s="27" t="s">
        <v>93</v>
      </c>
      <c r="H28" s="47">
        <v>811</v>
      </c>
      <c r="I28" s="123">
        <f>'пр.2 к ПП 2'!H16</f>
        <v>500</v>
      </c>
      <c r="J28" s="123">
        <f>'пр.2 к ПП 2'!I16</f>
        <v>500</v>
      </c>
      <c r="K28" s="123">
        <f>'пр.2 к ПП 2'!J16</f>
        <v>500</v>
      </c>
      <c r="L28" s="30">
        <f t="shared" si="1"/>
        <v>1500</v>
      </c>
    </row>
    <row r="29" spans="1:12" ht="31.5" customHeight="1" x14ac:dyDescent="0.25">
      <c r="A29" s="257"/>
      <c r="B29" s="328"/>
      <c r="C29" s="257"/>
      <c r="D29" s="329"/>
      <c r="E29" s="150" t="s">
        <v>186</v>
      </c>
      <c r="F29" s="150" t="s">
        <v>92</v>
      </c>
      <c r="G29" s="150" t="s">
        <v>190</v>
      </c>
      <c r="H29" s="83">
        <v>811</v>
      </c>
      <c r="I29" s="123">
        <f>'пр.2 к ПП 2'!H17</f>
        <v>0</v>
      </c>
      <c r="J29" s="123">
        <f>'пр.2 к ПП 2'!I17</f>
        <v>0</v>
      </c>
      <c r="K29" s="123">
        <f>'пр.2 к ПП 2'!J17</f>
        <v>0</v>
      </c>
      <c r="L29" s="84">
        <f>'пр.2 к ПП 2'!K17</f>
        <v>0</v>
      </c>
    </row>
    <row r="30" spans="1:12" x14ac:dyDescent="0.25">
      <c r="A30" s="257"/>
      <c r="B30" s="328"/>
      <c r="C30" s="257"/>
      <c r="D30" s="299"/>
      <c r="E30" s="27">
        <v>241</v>
      </c>
      <c r="F30" s="47" t="s">
        <v>92</v>
      </c>
      <c r="G30" s="47" t="s">
        <v>94</v>
      </c>
      <c r="H30" s="47">
        <v>811</v>
      </c>
      <c r="I30" s="123">
        <f>'пр.2 к ПП 2'!H19</f>
        <v>100</v>
      </c>
      <c r="J30" s="123">
        <f>'пр.2 к ПП 2'!I19</f>
        <v>100</v>
      </c>
      <c r="K30" s="123">
        <f>'пр.2 к ПП 2'!J19</f>
        <v>100</v>
      </c>
      <c r="L30" s="30">
        <f t="shared" si="1"/>
        <v>300</v>
      </c>
    </row>
    <row r="31" spans="1:12" ht="31.5" customHeight="1" x14ac:dyDescent="0.25">
      <c r="A31" s="280"/>
      <c r="B31" s="298" t="s">
        <v>114</v>
      </c>
      <c r="C31" s="298" t="s">
        <v>161</v>
      </c>
      <c r="D31" s="31" t="s">
        <v>25</v>
      </c>
      <c r="E31" s="32" t="s">
        <v>23</v>
      </c>
      <c r="F31" s="32" t="s">
        <v>23</v>
      </c>
      <c r="G31" s="32" t="s">
        <v>23</v>
      </c>
      <c r="H31" s="32" t="s">
        <v>23</v>
      </c>
      <c r="I31" s="81">
        <f>I33+I34</f>
        <v>100</v>
      </c>
      <c r="J31" s="81">
        <f t="shared" ref="J31:K31" si="3">J33+J34</f>
        <v>100</v>
      </c>
      <c r="K31" s="81">
        <f t="shared" si="3"/>
        <v>100</v>
      </c>
      <c r="L31" s="81">
        <f t="shared" si="1"/>
        <v>300</v>
      </c>
    </row>
    <row r="32" spans="1:12" x14ac:dyDescent="0.25">
      <c r="A32" s="282"/>
      <c r="B32" s="329"/>
      <c r="C32" s="329"/>
      <c r="D32" s="48" t="s">
        <v>24</v>
      </c>
      <c r="E32" s="47" t="s">
        <v>23</v>
      </c>
      <c r="F32" s="47" t="s">
        <v>23</v>
      </c>
      <c r="G32" s="47" t="s">
        <v>23</v>
      </c>
      <c r="H32" s="47" t="s">
        <v>23</v>
      </c>
      <c r="I32" s="30" t="s">
        <v>23</v>
      </c>
      <c r="J32" s="30" t="s">
        <v>23</v>
      </c>
      <c r="K32" s="30" t="s">
        <v>23</v>
      </c>
      <c r="L32" s="30" t="s">
        <v>23</v>
      </c>
    </row>
    <row r="33" spans="1:12" ht="24" customHeight="1" x14ac:dyDescent="0.25">
      <c r="A33" s="282"/>
      <c r="B33" s="329"/>
      <c r="C33" s="329"/>
      <c r="D33" s="298" t="s">
        <v>71</v>
      </c>
      <c r="E33" s="280">
        <v>241</v>
      </c>
      <c r="F33" s="293" t="s">
        <v>77</v>
      </c>
      <c r="G33" s="293" t="s">
        <v>117</v>
      </c>
      <c r="H33" s="27" t="s">
        <v>163</v>
      </c>
      <c r="I33" s="123">
        <f>'пр.2 к ПП 3'!H15</f>
        <v>100</v>
      </c>
      <c r="J33" s="123">
        <f>'пр.2 к ПП 3'!I15</f>
        <v>100</v>
      </c>
      <c r="K33" s="123">
        <f>'пр.2 к ПП 3'!J15</f>
        <v>100</v>
      </c>
      <c r="L33" s="30">
        <f t="shared" si="1"/>
        <v>300</v>
      </c>
    </row>
    <row r="34" spans="1:12" ht="22.5" customHeight="1" x14ac:dyDescent="0.25">
      <c r="A34" s="281"/>
      <c r="B34" s="299"/>
      <c r="C34" s="299"/>
      <c r="D34" s="299"/>
      <c r="E34" s="281"/>
      <c r="F34" s="294"/>
      <c r="G34" s="294"/>
      <c r="H34" s="27" t="s">
        <v>118</v>
      </c>
      <c r="I34" s="123">
        <f>'пр.2 к ПП 3'!H16</f>
        <v>0</v>
      </c>
      <c r="J34" s="123">
        <f>'пр.2 к ПП 3'!I16</f>
        <v>0</v>
      </c>
      <c r="K34" s="123">
        <f>'пр.2 к ПП 3'!J16</f>
        <v>0</v>
      </c>
      <c r="L34" s="30">
        <f t="shared" si="1"/>
        <v>0</v>
      </c>
    </row>
    <row r="35" spans="1:12" ht="31.5" customHeight="1" x14ac:dyDescent="0.25">
      <c r="A35" s="280"/>
      <c r="B35" s="325" t="s">
        <v>115</v>
      </c>
      <c r="C35" s="280" t="str">
        <f>'пр 8 к Пр'!C43</f>
        <v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v>
      </c>
      <c r="D35" s="31" t="s">
        <v>25</v>
      </c>
      <c r="E35" s="32" t="s">
        <v>23</v>
      </c>
      <c r="F35" s="32" t="s">
        <v>23</v>
      </c>
      <c r="G35" s="32" t="s">
        <v>23</v>
      </c>
      <c r="H35" s="32" t="s">
        <v>23</v>
      </c>
      <c r="I35" s="81">
        <f>I37+I38+I39</f>
        <v>6959.0510000000004</v>
      </c>
      <c r="J35" s="81">
        <f>J37+J38</f>
        <v>6959.0510000000004</v>
      </c>
      <c r="K35" s="81">
        <f>K37+K38</f>
        <v>6959.0510000000004</v>
      </c>
      <c r="L35" s="81">
        <f>L37+L38+L39</f>
        <v>20877.153000000002</v>
      </c>
    </row>
    <row r="36" spans="1:12" ht="21" customHeight="1" x14ac:dyDescent="0.25">
      <c r="A36" s="282"/>
      <c r="B36" s="326"/>
      <c r="C36" s="282"/>
      <c r="D36" s="145" t="s">
        <v>24</v>
      </c>
      <c r="E36" s="144" t="s">
        <v>23</v>
      </c>
      <c r="F36" s="144" t="s">
        <v>23</v>
      </c>
      <c r="G36" s="144" t="s">
        <v>23</v>
      </c>
      <c r="H36" s="144" t="s">
        <v>23</v>
      </c>
      <c r="I36" s="30" t="s">
        <v>23</v>
      </c>
      <c r="J36" s="30" t="s">
        <v>23</v>
      </c>
      <c r="K36" s="30" t="s">
        <v>23</v>
      </c>
      <c r="L36" s="30" t="s">
        <v>23</v>
      </c>
    </row>
    <row r="37" spans="1:12" ht="30" customHeight="1" x14ac:dyDescent="0.25">
      <c r="A37" s="282"/>
      <c r="B37" s="326"/>
      <c r="C37" s="282"/>
      <c r="D37" s="280" t="s">
        <v>71</v>
      </c>
      <c r="E37" s="144">
        <v>241</v>
      </c>
      <c r="F37" s="144" t="s">
        <v>77</v>
      </c>
      <c r="G37" s="27" t="s">
        <v>123</v>
      </c>
      <c r="H37" s="144">
        <v>811</v>
      </c>
      <c r="I37" s="123">
        <f>'пр. 2 к ПП 4'!H11</f>
        <v>6959.0510000000004</v>
      </c>
      <c r="J37" s="123">
        <f>'пр. 2 к ПП 4'!I15</f>
        <v>6959.0510000000004</v>
      </c>
      <c r="K37" s="123">
        <f>'пр. 2 к ПП 4'!J15</f>
        <v>6959.0510000000004</v>
      </c>
      <c r="L37" s="123">
        <f>I37+J37+K37</f>
        <v>20877.153000000002</v>
      </c>
    </row>
    <row r="38" spans="1:12" ht="29.25" customHeight="1" x14ac:dyDescent="0.25">
      <c r="A38" s="282"/>
      <c r="B38" s="326"/>
      <c r="C38" s="282"/>
      <c r="D38" s="282"/>
      <c r="E38" s="83">
        <v>241</v>
      </c>
      <c r="F38" s="150" t="s">
        <v>77</v>
      </c>
      <c r="G38" s="150" t="s">
        <v>191</v>
      </c>
      <c r="H38" s="83">
        <v>811</v>
      </c>
      <c r="I38" s="123">
        <f>'пр. 2 к ПП 4'!H12</f>
        <v>0</v>
      </c>
      <c r="J38" s="123">
        <f>'пр. 2 к ПП 4'!I12</f>
        <v>0</v>
      </c>
      <c r="K38" s="123">
        <f>'пр. 2 к ПП 4'!J12</f>
        <v>0</v>
      </c>
      <c r="L38" s="84">
        <f>'пр. 2 к ПП 4'!K12</f>
        <v>0</v>
      </c>
    </row>
    <row r="39" spans="1:12" ht="12.75" customHeight="1" x14ac:dyDescent="0.25">
      <c r="A39" s="281"/>
      <c r="B39" s="327"/>
      <c r="C39" s="281"/>
      <c r="D39" s="281"/>
      <c r="E39" s="122">
        <v>241</v>
      </c>
      <c r="F39" s="182" t="s">
        <v>77</v>
      </c>
      <c r="G39" s="182" t="s">
        <v>231</v>
      </c>
      <c r="H39" s="122">
        <v>813</v>
      </c>
      <c r="I39" s="123">
        <f>'пр. 2 к ПП 4'!H14</f>
        <v>0</v>
      </c>
      <c r="J39" s="123">
        <v>0</v>
      </c>
      <c r="K39" s="123">
        <v>0</v>
      </c>
      <c r="L39" s="123">
        <f>I39</f>
        <v>0</v>
      </c>
    </row>
    <row r="40" spans="1:12" ht="29.25" customHeight="1" x14ac:dyDescent="0.25">
      <c r="A40" s="280"/>
      <c r="B40" s="257" t="s">
        <v>129</v>
      </c>
      <c r="C40" s="257" t="str">
        <f>'[2]пр 8 к Пр'!C50</f>
        <v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v>
      </c>
      <c r="D40" s="31" t="s">
        <v>25</v>
      </c>
      <c r="E40" s="32" t="s">
        <v>23</v>
      </c>
      <c r="F40" s="32" t="s">
        <v>23</v>
      </c>
      <c r="G40" s="32" t="s">
        <v>23</v>
      </c>
      <c r="H40" s="32" t="s">
        <v>23</v>
      </c>
      <c r="I40" s="81">
        <f>I42</f>
        <v>1088.009</v>
      </c>
      <c r="J40" s="81">
        <f t="shared" ref="J40:K40" si="4">J42</f>
        <v>1088.009</v>
      </c>
      <c r="K40" s="81">
        <f t="shared" si="4"/>
        <v>1088.009</v>
      </c>
      <c r="L40" s="81">
        <f>I40+J40+K40</f>
        <v>3264.027</v>
      </c>
    </row>
    <row r="41" spans="1:12" ht="29.25" customHeight="1" x14ac:dyDescent="0.25">
      <c r="A41" s="282"/>
      <c r="B41" s="257"/>
      <c r="C41" s="257"/>
      <c r="D41" s="171" t="s">
        <v>24</v>
      </c>
      <c r="E41" s="172" t="s">
        <v>23</v>
      </c>
      <c r="F41" s="172" t="s">
        <v>23</v>
      </c>
      <c r="G41" s="172" t="s">
        <v>23</v>
      </c>
      <c r="H41" s="172" t="s">
        <v>23</v>
      </c>
      <c r="I41" s="30" t="s">
        <v>23</v>
      </c>
      <c r="J41" s="30" t="s">
        <v>23</v>
      </c>
      <c r="K41" s="30" t="s">
        <v>23</v>
      </c>
      <c r="L41" s="30" t="s">
        <v>23</v>
      </c>
    </row>
    <row r="42" spans="1:12" ht="59.25" customHeight="1" x14ac:dyDescent="0.25">
      <c r="A42" s="281"/>
      <c r="B42" s="257"/>
      <c r="C42" s="257"/>
      <c r="D42" s="174" t="s">
        <v>71</v>
      </c>
      <c r="E42" s="172">
        <v>241</v>
      </c>
      <c r="F42" s="27" t="s">
        <v>77</v>
      </c>
      <c r="G42" s="27" t="s">
        <v>255</v>
      </c>
      <c r="H42" s="172">
        <v>811</v>
      </c>
      <c r="I42" s="139">
        <v>1088.009</v>
      </c>
      <c r="J42" s="139">
        <v>1088.009</v>
      </c>
      <c r="K42" s="139">
        <v>1088.009</v>
      </c>
      <c r="L42" s="84">
        <f>I42+J42+K42</f>
        <v>3264.027</v>
      </c>
    </row>
    <row r="43" spans="1:12" ht="29.25" customHeight="1" x14ac:dyDescent="0.25">
      <c r="A43" s="280"/>
      <c r="B43" s="257" t="s">
        <v>129</v>
      </c>
      <c r="C43" s="257" t="s">
        <v>217</v>
      </c>
      <c r="D43" s="31" t="s">
        <v>25</v>
      </c>
      <c r="E43" s="32" t="s">
        <v>23</v>
      </c>
      <c r="F43" s="32" t="s">
        <v>23</v>
      </c>
      <c r="G43" s="32" t="s">
        <v>23</v>
      </c>
      <c r="H43" s="32" t="s">
        <v>23</v>
      </c>
      <c r="I43" s="81">
        <f>I45+I46</f>
        <v>0</v>
      </c>
      <c r="J43" s="81">
        <f t="shared" ref="J43:K43" si="5">J45+J46</f>
        <v>0</v>
      </c>
      <c r="K43" s="81">
        <f t="shared" si="5"/>
        <v>0</v>
      </c>
      <c r="L43" s="81">
        <f>L45+L46</f>
        <v>0</v>
      </c>
    </row>
    <row r="44" spans="1:12" ht="29.25" customHeight="1" x14ac:dyDescent="0.25">
      <c r="A44" s="282"/>
      <c r="B44" s="257"/>
      <c r="C44" s="257"/>
      <c r="D44" s="171" t="s">
        <v>24</v>
      </c>
      <c r="E44" s="172" t="s">
        <v>23</v>
      </c>
      <c r="F44" s="172" t="s">
        <v>23</v>
      </c>
      <c r="G44" s="172" t="s">
        <v>23</v>
      </c>
      <c r="H44" s="172" t="s">
        <v>23</v>
      </c>
      <c r="I44" s="30" t="s">
        <v>23</v>
      </c>
      <c r="J44" s="30" t="s">
        <v>23</v>
      </c>
      <c r="K44" s="30" t="s">
        <v>23</v>
      </c>
      <c r="L44" s="30" t="s">
        <v>23</v>
      </c>
    </row>
    <row r="45" spans="1:12" ht="34.5" customHeight="1" x14ac:dyDescent="0.25">
      <c r="A45" s="281"/>
      <c r="B45" s="257"/>
      <c r="C45" s="257"/>
      <c r="D45" s="171" t="s">
        <v>71</v>
      </c>
      <c r="E45" s="172">
        <v>241</v>
      </c>
      <c r="F45" s="27" t="s">
        <v>77</v>
      </c>
      <c r="G45" s="27" t="s">
        <v>218</v>
      </c>
      <c r="H45" s="172">
        <v>811</v>
      </c>
      <c r="I45" s="139">
        <v>0</v>
      </c>
      <c r="J45" s="139">
        <v>0</v>
      </c>
      <c r="K45" s="139">
        <v>0</v>
      </c>
      <c r="L45" s="84">
        <f>I45+J45+K45</f>
        <v>0</v>
      </c>
    </row>
    <row r="46" spans="1:12" ht="38.25" customHeight="1" x14ac:dyDescent="0.25">
      <c r="A46" s="331"/>
      <c r="B46" s="257" t="s">
        <v>129</v>
      </c>
      <c r="C46" s="257" t="str">
        <f>'пр 8 к Пр'!C64</f>
        <v>Обеспечение защиты прав потребителей</v>
      </c>
      <c r="D46" s="31" t="s">
        <v>25</v>
      </c>
      <c r="E46" s="32" t="s">
        <v>23</v>
      </c>
      <c r="F46" s="32" t="s">
        <v>23</v>
      </c>
      <c r="G46" s="92" t="s">
        <v>23</v>
      </c>
      <c r="H46" s="92" t="s">
        <v>23</v>
      </c>
      <c r="I46" s="93">
        <f>I48</f>
        <v>0</v>
      </c>
      <c r="J46" s="93">
        <f t="shared" ref="J46:K46" si="6">J48</f>
        <v>0</v>
      </c>
      <c r="K46" s="93">
        <f t="shared" si="6"/>
        <v>0</v>
      </c>
      <c r="L46" s="93">
        <f t="shared" ref="L46" si="7">I46+J46+K46</f>
        <v>0</v>
      </c>
    </row>
    <row r="47" spans="1:12" ht="18.75" customHeight="1" x14ac:dyDescent="0.25">
      <c r="A47" s="332"/>
      <c r="B47" s="257"/>
      <c r="C47" s="257"/>
      <c r="D47" s="48" t="s">
        <v>24</v>
      </c>
      <c r="E47" s="47" t="s">
        <v>23</v>
      </c>
      <c r="F47" s="47" t="s">
        <v>23</v>
      </c>
      <c r="G47" s="90" t="s">
        <v>23</v>
      </c>
      <c r="H47" s="90" t="s">
        <v>23</v>
      </c>
      <c r="I47" s="30" t="s">
        <v>23</v>
      </c>
      <c r="J47" s="30" t="s">
        <v>23</v>
      </c>
      <c r="K47" s="30" t="s">
        <v>23</v>
      </c>
      <c r="L47" s="30" t="s">
        <v>23</v>
      </c>
    </row>
    <row r="48" spans="1:12" ht="42.75" customHeight="1" x14ac:dyDescent="0.25">
      <c r="A48" s="333"/>
      <c r="B48" s="257"/>
      <c r="C48" s="257"/>
      <c r="D48" s="48" t="s">
        <v>71</v>
      </c>
      <c r="E48" s="47"/>
      <c r="F48" s="90"/>
      <c r="G48" s="27"/>
      <c r="H48" s="90"/>
      <c r="I48" s="139">
        <v>0</v>
      </c>
      <c r="J48" s="82">
        <v>0</v>
      </c>
      <c r="K48" s="82">
        <v>0</v>
      </c>
      <c r="L48" s="82">
        <f t="shared" ref="L48:L49" si="8">I48+J48+K48</f>
        <v>0</v>
      </c>
    </row>
    <row r="49" spans="1:12" ht="73.5" customHeight="1" x14ac:dyDescent="0.25">
      <c r="A49" s="330"/>
      <c r="B49" s="295" t="s">
        <v>224</v>
      </c>
      <c r="C49" s="266" t="s">
        <v>225</v>
      </c>
      <c r="D49" s="31" t="s">
        <v>25</v>
      </c>
      <c r="E49" s="32" t="s">
        <v>23</v>
      </c>
      <c r="F49" s="32" t="s">
        <v>23</v>
      </c>
      <c r="G49" s="92" t="s">
        <v>23</v>
      </c>
      <c r="H49" s="92" t="s">
        <v>23</v>
      </c>
      <c r="I49" s="93">
        <f>I51</f>
        <v>0</v>
      </c>
      <c r="J49" s="93">
        <f t="shared" ref="J49:K49" si="9">J51</f>
        <v>0</v>
      </c>
      <c r="K49" s="93">
        <f t="shared" si="9"/>
        <v>0</v>
      </c>
      <c r="L49" s="93">
        <f t="shared" si="8"/>
        <v>0</v>
      </c>
    </row>
    <row r="50" spans="1:12" x14ac:dyDescent="0.25">
      <c r="A50" s="330"/>
      <c r="B50" s="295"/>
      <c r="C50" s="266"/>
      <c r="D50" s="175" t="s">
        <v>24</v>
      </c>
      <c r="E50" s="176" t="s">
        <v>23</v>
      </c>
      <c r="F50" s="176" t="s">
        <v>23</v>
      </c>
      <c r="G50" s="176" t="s">
        <v>23</v>
      </c>
      <c r="H50" s="176" t="s">
        <v>23</v>
      </c>
      <c r="I50" s="30" t="s">
        <v>23</v>
      </c>
      <c r="J50" s="30" t="s">
        <v>23</v>
      </c>
      <c r="K50" s="30" t="s">
        <v>23</v>
      </c>
      <c r="L50" s="30" t="s">
        <v>23</v>
      </c>
    </row>
    <row r="51" spans="1:12" ht="31.5" x14ac:dyDescent="0.25">
      <c r="A51" s="330"/>
      <c r="B51" s="295"/>
      <c r="C51" s="266"/>
      <c r="D51" s="175" t="s">
        <v>71</v>
      </c>
      <c r="E51" s="176">
        <v>241</v>
      </c>
      <c r="F51" s="176">
        <v>412</v>
      </c>
      <c r="G51" s="27" t="s">
        <v>235</v>
      </c>
      <c r="H51" s="176">
        <v>811</v>
      </c>
      <c r="I51" s="211">
        <v>0</v>
      </c>
      <c r="J51" s="82">
        <v>0</v>
      </c>
      <c r="K51" s="82">
        <v>0</v>
      </c>
      <c r="L51" s="82">
        <f t="shared" ref="L51" si="10">I51+J51+K51</f>
        <v>0</v>
      </c>
    </row>
  </sheetData>
  <mergeCells count="45">
    <mergeCell ref="J1:L1"/>
    <mergeCell ref="G33:G34"/>
    <mergeCell ref="F33:F34"/>
    <mergeCell ref="E33:E34"/>
    <mergeCell ref="D33:D34"/>
    <mergeCell ref="E12:H12"/>
    <mergeCell ref="L12:L13"/>
    <mergeCell ref="D28:D30"/>
    <mergeCell ref="J4:L4"/>
    <mergeCell ref="J5:L5"/>
    <mergeCell ref="A8:L8"/>
    <mergeCell ref="A9:L9"/>
    <mergeCell ref="A10:L10"/>
    <mergeCell ref="C12:C13"/>
    <mergeCell ref="D12:D13"/>
    <mergeCell ref="A12:A13"/>
    <mergeCell ref="B12:B13"/>
    <mergeCell ref="C49:C51"/>
    <mergeCell ref="B49:B51"/>
    <mergeCell ref="A49:A51"/>
    <mergeCell ref="C35:C39"/>
    <mergeCell ref="B40:B42"/>
    <mergeCell ref="B43:B45"/>
    <mergeCell ref="A40:A42"/>
    <mergeCell ref="A43:A45"/>
    <mergeCell ref="C40:C42"/>
    <mergeCell ref="C43:C45"/>
    <mergeCell ref="B46:B48"/>
    <mergeCell ref="C46:C48"/>
    <mergeCell ref="A46:A48"/>
    <mergeCell ref="A35:A39"/>
    <mergeCell ref="A15:A18"/>
    <mergeCell ref="B15:B18"/>
    <mergeCell ref="A19:A25"/>
    <mergeCell ref="B19:B25"/>
    <mergeCell ref="C15:C18"/>
    <mergeCell ref="D37:D39"/>
    <mergeCell ref="B35:B39"/>
    <mergeCell ref="C19:C25"/>
    <mergeCell ref="C26:C30"/>
    <mergeCell ref="A31:A34"/>
    <mergeCell ref="B26:B30"/>
    <mergeCell ref="A26:A30"/>
    <mergeCell ref="C31:C34"/>
    <mergeCell ref="B31:B34"/>
  </mergeCells>
  <pageMargins left="0.23622047244094491" right="0.23622047244094491" top="0.74803149606299213" bottom="0.74803149606299213" header="0.31496062992125984" footer="0.31496062992125984"/>
  <pageSetup paperSize="9" scale="52" firstPageNumber="64" orientation="portrait" useFirstPageNumber="1" r:id="rId1"/>
  <headerFooter scaleWithDoc="0"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X77"/>
  <sheetViews>
    <sheetView tabSelected="1" view="pageBreakPreview" topLeftCell="A4" zoomScale="70" zoomScaleNormal="70" zoomScaleSheetLayoutView="70" workbookViewId="0">
      <selection activeCell="A4" sqref="A4:S78"/>
    </sheetView>
  </sheetViews>
  <sheetFormatPr defaultRowHeight="15.75" outlineLevelRow="1" outlineLevelCol="1" x14ac:dyDescent="0.25"/>
  <cols>
    <col min="1" max="1" width="5.375" style="1" customWidth="1"/>
    <col min="2" max="2" width="20.625" style="1" customWidth="1"/>
    <col min="3" max="3" width="22.25" style="1" customWidth="1"/>
    <col min="4" max="4" width="26.5" style="1" customWidth="1"/>
    <col min="5" max="6" width="15.125" style="67" hidden="1" customWidth="1" outlineLevel="1"/>
    <col min="7" max="7" width="14.875" style="67" hidden="1" customWidth="1" outlineLevel="1"/>
    <col min="8" max="13" width="13" style="67" hidden="1" customWidth="1" outlineLevel="1"/>
    <col min="14" max="15" width="14.625" style="67" hidden="1" customWidth="1" outlineLevel="1"/>
    <col min="16" max="16" width="15" style="1" bestFit="1" customWidth="1" collapsed="1"/>
    <col min="17" max="18" width="15" style="1" bestFit="1" customWidth="1"/>
    <col min="19" max="19" width="15.625" style="1" customWidth="1"/>
    <col min="20" max="20" width="18.75" style="1" customWidth="1"/>
    <col min="21" max="21" width="15" style="115" hidden="1" customWidth="1" outlineLevel="1"/>
    <col min="22" max="22" width="10.125" style="1" bestFit="1" customWidth="1" collapsed="1"/>
    <col min="23" max="23" width="9" style="1"/>
    <col min="24" max="24" width="10.125" style="1" bestFit="1" customWidth="1"/>
    <col min="25" max="16384" width="9" style="1"/>
  </cols>
  <sheetData>
    <row r="1" spans="1:21" ht="85.5" hidden="1" customHeight="1" outlineLevel="1" x14ac:dyDescent="0.3">
      <c r="Q1" s="288" t="s">
        <v>195</v>
      </c>
      <c r="R1" s="288"/>
      <c r="S1" s="288"/>
    </row>
    <row r="2" spans="1:21" ht="18.75" hidden="1" outlineLevel="1" x14ac:dyDescent="0.3">
      <c r="Q2" s="8"/>
      <c r="R2" s="8"/>
      <c r="S2" s="8"/>
    </row>
    <row r="3" spans="1:21" ht="16.5" hidden="1" customHeight="1" outlineLevel="1" x14ac:dyDescent="0.3">
      <c r="Q3" s="8"/>
      <c r="R3" s="8"/>
      <c r="S3" s="8"/>
    </row>
    <row r="4" spans="1:21" ht="18.75" collapsed="1" x14ac:dyDescent="0.25">
      <c r="C4" s="42"/>
      <c r="Q4" s="275" t="s">
        <v>253</v>
      </c>
      <c r="R4" s="275"/>
      <c r="S4" s="275"/>
      <c r="U4" s="116"/>
    </row>
    <row r="5" spans="1:21" ht="95.25" customHeight="1" x14ac:dyDescent="0.3">
      <c r="C5" s="42"/>
      <c r="Q5" s="334" t="str">
        <f>CONCATENATE("к муниципальной программе """,C15,"""")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R5" s="334"/>
      <c r="S5" s="334"/>
      <c r="U5" s="116"/>
    </row>
    <row r="6" spans="1:21" x14ac:dyDescent="0.25">
      <c r="C6" s="42"/>
    </row>
    <row r="7" spans="1:21" x14ac:dyDescent="0.25">
      <c r="A7" s="25"/>
    </row>
    <row r="8" spans="1:21" x14ac:dyDescent="0.25">
      <c r="A8" s="264" t="s">
        <v>0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U8" s="116"/>
    </row>
    <row r="9" spans="1:21" ht="57" customHeight="1" x14ac:dyDescent="0.25">
      <c r="A9" s="265" t="str">
        <f>CONCATENATE("о ресурсном обеспечении муниципальной программы """,'пр 8 к Пр'!C15,"""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U9" s="116"/>
    </row>
    <row r="10" spans="1:21" x14ac:dyDescent="0.25">
      <c r="A10" s="25"/>
    </row>
    <row r="11" spans="1:21" x14ac:dyDescent="0.25">
      <c r="S11" s="43" t="s">
        <v>12</v>
      </c>
    </row>
    <row r="12" spans="1:21" ht="58.5" customHeight="1" x14ac:dyDescent="0.25">
      <c r="A12" s="266" t="s">
        <v>11</v>
      </c>
      <c r="B12" s="266" t="s">
        <v>26</v>
      </c>
      <c r="C12" s="266" t="s">
        <v>27</v>
      </c>
      <c r="D12" s="266" t="s">
        <v>30</v>
      </c>
      <c r="E12" s="68">
        <v>2014</v>
      </c>
      <c r="F12" s="68">
        <v>2015</v>
      </c>
      <c r="G12" s="68">
        <v>2016</v>
      </c>
      <c r="H12" s="68">
        <v>2017</v>
      </c>
      <c r="I12" s="68">
        <v>2018</v>
      </c>
      <c r="J12" s="68">
        <v>2019</v>
      </c>
      <c r="K12" s="68">
        <v>2020</v>
      </c>
      <c r="L12" s="68">
        <v>2021</v>
      </c>
      <c r="M12" s="68">
        <v>2022</v>
      </c>
      <c r="N12" s="68">
        <v>2023</v>
      </c>
      <c r="O12" s="220">
        <v>2024</v>
      </c>
      <c r="P12" s="57">
        <f>'пр 1 к ПП 1'!E10</f>
        <v>2025</v>
      </c>
      <c r="Q12" s="94">
        <f>'пр 1 к ПП 1'!F10</f>
        <v>2026</v>
      </c>
      <c r="R12" s="94">
        <f>'пр 1 к ПП 1'!G10</f>
        <v>2027</v>
      </c>
      <c r="S12" s="266" t="s">
        <v>17</v>
      </c>
      <c r="U12" s="117"/>
    </row>
    <row r="13" spans="1:21" ht="21" customHeight="1" x14ac:dyDescent="0.25">
      <c r="A13" s="266"/>
      <c r="B13" s="266"/>
      <c r="C13" s="266"/>
      <c r="D13" s="266"/>
      <c r="E13" s="68"/>
      <c r="F13" s="68"/>
      <c r="G13" s="68"/>
      <c r="H13" s="68"/>
      <c r="I13" s="68"/>
      <c r="J13" s="68"/>
      <c r="K13" s="68"/>
      <c r="L13" s="68"/>
      <c r="M13" s="68"/>
      <c r="N13" s="220"/>
      <c r="O13" s="220"/>
      <c r="P13" s="40" t="s">
        <v>22</v>
      </c>
      <c r="Q13" s="40" t="s">
        <v>22</v>
      </c>
      <c r="R13" s="40" t="s">
        <v>22</v>
      </c>
      <c r="S13" s="266"/>
      <c r="U13" s="117"/>
    </row>
    <row r="14" spans="1:21" x14ac:dyDescent="0.25">
      <c r="A14" s="40">
        <v>1</v>
      </c>
      <c r="B14" s="40">
        <v>2</v>
      </c>
      <c r="C14" s="40">
        <v>3</v>
      </c>
      <c r="D14" s="40">
        <v>4</v>
      </c>
      <c r="E14" s="68"/>
      <c r="F14" s="68"/>
      <c r="G14" s="68"/>
      <c r="H14" s="68"/>
      <c r="I14" s="68"/>
      <c r="J14" s="68"/>
      <c r="K14" s="68"/>
      <c r="L14" s="68"/>
      <c r="M14" s="68"/>
      <c r="N14" s="220"/>
      <c r="O14" s="220"/>
      <c r="P14" s="40">
        <v>5</v>
      </c>
      <c r="Q14" s="40">
        <v>6</v>
      </c>
      <c r="R14" s="40">
        <v>7</v>
      </c>
      <c r="S14" s="40">
        <v>8</v>
      </c>
      <c r="U14" s="117"/>
    </row>
    <row r="15" spans="1:21" x14ac:dyDescent="0.25">
      <c r="A15" s="257"/>
      <c r="B15" s="322" t="s">
        <v>31</v>
      </c>
      <c r="C15" s="257" t="s">
        <v>128</v>
      </c>
      <c r="D15" s="52" t="s">
        <v>29</v>
      </c>
      <c r="E15" s="69">
        <f>E22+E29+E36+E43+E64</f>
        <v>22475.25</v>
      </c>
      <c r="F15" s="69">
        <f t="shared" ref="F15:J15" si="0">F22+F29+F36+F43+F64</f>
        <v>12676.269130000001</v>
      </c>
      <c r="G15" s="69">
        <f t="shared" si="0"/>
        <v>9814.6774000000005</v>
      </c>
      <c r="H15" s="69">
        <f t="shared" si="0"/>
        <v>6100.6247000000003</v>
      </c>
      <c r="I15" s="69">
        <f t="shared" si="0"/>
        <v>19681.284</v>
      </c>
      <c r="J15" s="69">
        <f t="shared" si="0"/>
        <v>16855.42715</v>
      </c>
      <c r="K15" s="69">
        <f>K22+K29+K36+K43+K64</f>
        <v>9347.4779999999992</v>
      </c>
      <c r="L15" s="69">
        <f>L22+L29+L36+L43+L64</f>
        <v>5044.0820000000003</v>
      </c>
      <c r="M15" s="69">
        <f>M22+M29+M36+M43+M64+M50+M57+M71</f>
        <v>6798.4079000000002</v>
      </c>
      <c r="N15" s="69">
        <f>N22+N29+N36+N43+N64+N50+N57+N71</f>
        <v>6048.5630000000001</v>
      </c>
      <c r="O15" s="69">
        <f>O22+O29+O36+O43+O64+O50+O57+O71</f>
        <v>10125.26</v>
      </c>
      <c r="P15" s="53">
        <f>P16+P17+P18+P19+P20+P21</f>
        <v>9498.66</v>
      </c>
      <c r="Q15" s="53">
        <f t="shared" ref="Q15:R15" si="1">Q16+Q17+Q18+Q19+Q20+Q21</f>
        <v>9498.66</v>
      </c>
      <c r="R15" s="53">
        <f t="shared" si="1"/>
        <v>8872.0600000000013</v>
      </c>
      <c r="S15" s="53">
        <f>S16+S17+S18+S19+S20+S21</f>
        <v>27869.38</v>
      </c>
      <c r="T15" s="210">
        <f>SUM(E15:R15)</f>
        <v>152836.70327999999</v>
      </c>
      <c r="U15" s="118">
        <f t="shared" ref="U15:U49" si="2">SUM(E15:R15)</f>
        <v>152836.70327999999</v>
      </c>
    </row>
    <row r="16" spans="1:21" x14ac:dyDescent="0.25">
      <c r="A16" s="257"/>
      <c r="B16" s="323"/>
      <c r="C16" s="257"/>
      <c r="D16" s="41" t="s">
        <v>13</v>
      </c>
      <c r="E16" s="70">
        <f t="shared" ref="E16:R16" si="3">E23+E30+E37+E44+E65</f>
        <v>0</v>
      </c>
      <c r="F16" s="70">
        <f t="shared" si="3"/>
        <v>0</v>
      </c>
      <c r="G16" s="70">
        <f t="shared" si="3"/>
        <v>0</v>
      </c>
      <c r="H16" s="70">
        <f t="shared" si="3"/>
        <v>0</v>
      </c>
      <c r="I16" s="70">
        <f t="shared" ref="I16" si="4">I23+I30+I37+I44+I65</f>
        <v>0</v>
      </c>
      <c r="J16" s="157"/>
      <c r="K16" s="157"/>
      <c r="L16" s="157"/>
      <c r="M16" s="157"/>
      <c r="N16" s="221">
        <v>0</v>
      </c>
      <c r="O16" s="221"/>
      <c r="P16" s="35">
        <f t="shared" si="3"/>
        <v>0</v>
      </c>
      <c r="Q16" s="35">
        <f t="shared" si="3"/>
        <v>0</v>
      </c>
      <c r="R16" s="35">
        <f t="shared" si="3"/>
        <v>0</v>
      </c>
      <c r="S16" s="35">
        <f t="shared" ref="S16:S49" si="5">P16+Q16+R16</f>
        <v>0</v>
      </c>
      <c r="T16" s="210">
        <f t="shared" ref="T16:T77" si="6">SUM(E16:R16)</f>
        <v>0</v>
      </c>
      <c r="U16" s="117">
        <f t="shared" si="2"/>
        <v>0</v>
      </c>
    </row>
    <row r="17" spans="1:23" x14ac:dyDescent="0.25">
      <c r="A17" s="257"/>
      <c r="B17" s="323"/>
      <c r="C17" s="257"/>
      <c r="D17" s="9" t="s">
        <v>119</v>
      </c>
      <c r="E17" s="70">
        <f t="shared" ref="E17:R17" si="7">E24+E31+E38+E45+E66</f>
        <v>0</v>
      </c>
      <c r="F17" s="70">
        <f t="shared" si="7"/>
        <v>0</v>
      </c>
      <c r="G17" s="70">
        <f t="shared" si="7"/>
        <v>0</v>
      </c>
      <c r="H17" s="70">
        <f t="shared" si="7"/>
        <v>0</v>
      </c>
      <c r="I17" s="70">
        <f t="shared" ref="I17" si="8">I24+I31+I38+I45+I66</f>
        <v>0</v>
      </c>
      <c r="J17" s="157"/>
      <c r="K17" s="157"/>
      <c r="L17" s="157"/>
      <c r="M17" s="157"/>
      <c r="N17" s="221">
        <v>0</v>
      </c>
      <c r="O17" s="221"/>
      <c r="P17" s="35">
        <f t="shared" si="7"/>
        <v>0</v>
      </c>
      <c r="Q17" s="35">
        <f t="shared" si="7"/>
        <v>0</v>
      </c>
      <c r="R17" s="35">
        <f t="shared" si="7"/>
        <v>0</v>
      </c>
      <c r="S17" s="35">
        <f t="shared" si="5"/>
        <v>0</v>
      </c>
      <c r="T17" s="210">
        <f t="shared" si="6"/>
        <v>0</v>
      </c>
      <c r="U17" s="117">
        <f t="shared" si="2"/>
        <v>0</v>
      </c>
    </row>
    <row r="18" spans="1:23" x14ac:dyDescent="0.25">
      <c r="A18" s="257"/>
      <c r="B18" s="323"/>
      <c r="C18" s="257"/>
      <c r="D18" s="41" t="s">
        <v>120</v>
      </c>
      <c r="E18" s="70">
        <f t="shared" ref="E18:R18" si="9">E25+E32+E39+E46+E67</f>
        <v>0</v>
      </c>
      <c r="F18" s="70">
        <f t="shared" si="9"/>
        <v>0</v>
      </c>
      <c r="G18" s="70">
        <f t="shared" si="9"/>
        <v>0</v>
      </c>
      <c r="H18" s="70">
        <f t="shared" si="9"/>
        <v>0</v>
      </c>
      <c r="I18" s="70">
        <f t="shared" ref="I18" si="10">I25+I32+I39+I46+I67</f>
        <v>0</v>
      </c>
      <c r="J18" s="157"/>
      <c r="K18" s="157"/>
      <c r="L18" s="157"/>
      <c r="M18" s="157"/>
      <c r="N18" s="221">
        <v>0</v>
      </c>
      <c r="O18" s="221">
        <f>O25+O32+O39+O46+O67</f>
        <v>626.6</v>
      </c>
      <c r="P18" s="35">
        <f>P25+P32+P39+P46+P67</f>
        <v>0</v>
      </c>
      <c r="Q18" s="35">
        <f t="shared" si="9"/>
        <v>0</v>
      </c>
      <c r="R18" s="35">
        <f t="shared" si="9"/>
        <v>0</v>
      </c>
      <c r="S18" s="35">
        <f t="shared" si="5"/>
        <v>0</v>
      </c>
      <c r="T18" s="210">
        <f>SUM(E18:R18)</f>
        <v>626.6</v>
      </c>
      <c r="U18" s="117">
        <f t="shared" si="2"/>
        <v>626.6</v>
      </c>
    </row>
    <row r="19" spans="1:23" x14ac:dyDescent="0.25">
      <c r="A19" s="257"/>
      <c r="B19" s="323"/>
      <c r="C19" s="257"/>
      <c r="D19" s="41" t="s">
        <v>32</v>
      </c>
      <c r="E19" s="70">
        <f>E26+E33+E40+E47+E68</f>
        <v>22475.25</v>
      </c>
      <c r="F19" s="70">
        <f t="shared" ref="F19:H19" si="11">F26+F33+F40+F47+F68</f>
        <v>12676.269130000001</v>
      </c>
      <c r="G19" s="70">
        <f t="shared" si="11"/>
        <v>9814.6774000000005</v>
      </c>
      <c r="H19" s="70">
        <f t="shared" si="11"/>
        <v>6100.6247000000003</v>
      </c>
      <c r="I19" s="70">
        <f t="shared" ref="I19:J19" si="12">I26+I33+I40+I47+I68</f>
        <v>19681.284</v>
      </c>
      <c r="J19" s="159">
        <f t="shared" si="12"/>
        <v>16855.42715</v>
      </c>
      <c r="K19" s="159">
        <f>K26+K33+K40+K47+K68</f>
        <v>9347.4779999999992</v>
      </c>
      <c r="L19" s="159">
        <f>L26+L33+L40+L47+L68</f>
        <v>5044.0820000000003</v>
      </c>
      <c r="M19" s="159">
        <f>M26+M33+M40+M47+M68+M54+M61+M75</f>
        <v>6798.4079000000002</v>
      </c>
      <c r="N19" s="159">
        <f>N26+N33+N40+N47+N68+N54+N61+N75</f>
        <v>6048.5630000000001</v>
      </c>
      <c r="O19" s="159">
        <f>O26+O33+O40+O47+O68+O54+O61+O75</f>
        <v>9498.66</v>
      </c>
      <c r="P19" s="35">
        <f>P26+P33+P40+P47+P68+P54+P61+P75</f>
        <v>9498.66</v>
      </c>
      <c r="Q19" s="35">
        <f>Q26+Q33+Q40+Q47+Q68+Q54+Q61</f>
        <v>9498.66</v>
      </c>
      <c r="R19" s="35">
        <f>R26+R33+R40+R47+R68+R54+R61</f>
        <v>8872.0600000000013</v>
      </c>
      <c r="S19" s="35">
        <f>P19+Q19+R19</f>
        <v>27869.38</v>
      </c>
      <c r="T19" s="210">
        <f>SUM(E19:R19)</f>
        <v>152210.10328000001</v>
      </c>
      <c r="U19" s="117">
        <f t="shared" si="2"/>
        <v>152210.10328000001</v>
      </c>
    </row>
    <row r="20" spans="1:23" ht="47.25" x14ac:dyDescent="0.25">
      <c r="A20" s="257"/>
      <c r="B20" s="323"/>
      <c r="C20" s="257"/>
      <c r="D20" s="10" t="s">
        <v>121</v>
      </c>
      <c r="E20" s="71"/>
      <c r="F20" s="71"/>
      <c r="G20" s="71"/>
      <c r="H20" s="71"/>
      <c r="I20" s="71"/>
      <c r="J20" s="158"/>
      <c r="K20" s="158"/>
      <c r="L20" s="158"/>
      <c r="M20" s="158"/>
      <c r="N20" s="221">
        <v>0</v>
      </c>
      <c r="O20" s="221"/>
      <c r="P20" s="35">
        <f t="shared" ref="P20:R20" si="13">P27+P34+P41+P48</f>
        <v>0</v>
      </c>
      <c r="Q20" s="35">
        <f t="shared" si="13"/>
        <v>0</v>
      </c>
      <c r="R20" s="35">
        <f t="shared" si="13"/>
        <v>0</v>
      </c>
      <c r="S20" s="35">
        <f t="shared" si="5"/>
        <v>0</v>
      </c>
      <c r="T20" s="210">
        <f t="shared" si="6"/>
        <v>0</v>
      </c>
      <c r="U20" s="117">
        <f t="shared" si="2"/>
        <v>0</v>
      </c>
    </row>
    <row r="21" spans="1:23" x14ac:dyDescent="0.25">
      <c r="A21" s="257"/>
      <c r="B21" s="324"/>
      <c r="C21" s="257"/>
      <c r="D21" s="41" t="s">
        <v>14</v>
      </c>
      <c r="E21" s="70"/>
      <c r="F21" s="70"/>
      <c r="G21" s="70"/>
      <c r="H21" s="70"/>
      <c r="I21" s="70"/>
      <c r="J21" s="157"/>
      <c r="K21" s="157"/>
      <c r="L21" s="157"/>
      <c r="M21" s="157"/>
      <c r="N21" s="221">
        <v>0</v>
      </c>
      <c r="O21" s="221"/>
      <c r="P21" s="35">
        <f t="shared" ref="P21:R21" si="14">P28+P35+P42+P49</f>
        <v>0</v>
      </c>
      <c r="Q21" s="35">
        <f t="shared" si="14"/>
        <v>0</v>
      </c>
      <c r="R21" s="35">
        <f t="shared" si="14"/>
        <v>0</v>
      </c>
      <c r="S21" s="35">
        <f t="shared" si="5"/>
        <v>0</v>
      </c>
      <c r="T21" s="210">
        <f t="shared" si="6"/>
        <v>0</v>
      </c>
      <c r="U21" s="117">
        <f t="shared" si="2"/>
        <v>0</v>
      </c>
    </row>
    <row r="22" spans="1:23" x14ac:dyDescent="0.25">
      <c r="A22" s="257"/>
      <c r="B22" s="322" t="s">
        <v>10</v>
      </c>
      <c r="C22" s="257" t="s">
        <v>108</v>
      </c>
      <c r="D22" s="54" t="s">
        <v>29</v>
      </c>
      <c r="E22" s="72">
        <f t="shared" ref="E22:I22" si="15">E24+E25+E26+E27+E28</f>
        <v>0</v>
      </c>
      <c r="F22" s="72">
        <f t="shared" si="15"/>
        <v>250</v>
      </c>
      <c r="G22" s="72">
        <f t="shared" si="15"/>
        <v>0</v>
      </c>
      <c r="H22" s="72">
        <f t="shared" si="15"/>
        <v>25</v>
      </c>
      <c r="I22" s="72">
        <f t="shared" si="15"/>
        <v>0</v>
      </c>
      <c r="J22" s="156">
        <f>SUM(J23:J26)</f>
        <v>0</v>
      </c>
      <c r="K22" s="156">
        <f>SUM(K23:K27)</f>
        <v>0</v>
      </c>
      <c r="L22" s="156">
        <f>SUM(L23:L27)</f>
        <v>0</v>
      </c>
      <c r="M22" s="156">
        <f>SUM(M23:M27)</f>
        <v>0</v>
      </c>
      <c r="N22" s="156">
        <f>SUM(N23:N27)</f>
        <v>0</v>
      </c>
      <c r="O22" s="250">
        <f>SUM(O23:O27)</f>
        <v>1378.2</v>
      </c>
      <c r="P22" s="55">
        <f>P24+P25+P26+P27+P28</f>
        <v>751.6</v>
      </c>
      <c r="Q22" s="55">
        <f t="shared" ref="Q22:R22" si="16">Q24+Q25+Q26+Q27+Q28</f>
        <v>751.6</v>
      </c>
      <c r="R22" s="55">
        <f t="shared" si="16"/>
        <v>125</v>
      </c>
      <c r="S22" s="55">
        <f t="shared" si="5"/>
        <v>1628.2</v>
      </c>
      <c r="T22" s="210">
        <f>SUM(E22:R22)</f>
        <v>3281.4</v>
      </c>
      <c r="U22" s="119">
        <f t="shared" si="2"/>
        <v>3281.4</v>
      </c>
      <c r="W22" s="1">
        <f>250+25+75+125+125+125</f>
        <v>725</v>
      </c>
    </row>
    <row r="23" spans="1:23" x14ac:dyDescent="0.25">
      <c r="A23" s="257"/>
      <c r="B23" s="323"/>
      <c r="C23" s="257"/>
      <c r="D23" s="41" t="s">
        <v>13</v>
      </c>
      <c r="E23" s="70"/>
      <c r="F23" s="70"/>
      <c r="G23" s="70"/>
      <c r="H23" s="70"/>
      <c r="I23" s="70"/>
      <c r="J23" s="157"/>
      <c r="K23" s="157"/>
      <c r="L23" s="157"/>
      <c r="M23" s="157"/>
      <c r="N23" s="221"/>
      <c r="O23" s="221"/>
      <c r="P23" s="35"/>
      <c r="Q23" s="35"/>
      <c r="R23" s="35"/>
      <c r="S23" s="35">
        <f t="shared" si="5"/>
        <v>0</v>
      </c>
      <c r="T23" s="210">
        <f t="shared" si="6"/>
        <v>0</v>
      </c>
      <c r="U23" s="117">
        <f t="shared" si="2"/>
        <v>0</v>
      </c>
    </row>
    <row r="24" spans="1:23" x14ac:dyDescent="0.25">
      <c r="A24" s="257"/>
      <c r="B24" s="323"/>
      <c r="C24" s="257"/>
      <c r="D24" s="9" t="s">
        <v>119</v>
      </c>
      <c r="E24" s="70"/>
      <c r="F24" s="70"/>
      <c r="G24" s="70"/>
      <c r="H24" s="70"/>
      <c r="I24" s="70"/>
      <c r="J24" s="157"/>
      <c r="K24" s="157"/>
      <c r="L24" s="157"/>
      <c r="M24" s="157"/>
      <c r="N24" s="221">
        <v>0</v>
      </c>
      <c r="O24" s="221"/>
      <c r="P24" s="35">
        <v>0</v>
      </c>
      <c r="Q24" s="35">
        <v>0</v>
      </c>
      <c r="R24" s="35">
        <v>0</v>
      </c>
      <c r="S24" s="35">
        <f t="shared" si="5"/>
        <v>0</v>
      </c>
      <c r="T24" s="210">
        <f t="shared" si="6"/>
        <v>0</v>
      </c>
      <c r="U24" s="117">
        <f t="shared" si="2"/>
        <v>0</v>
      </c>
    </row>
    <row r="25" spans="1:23" x14ac:dyDescent="0.25">
      <c r="A25" s="257"/>
      <c r="B25" s="323"/>
      <c r="C25" s="257"/>
      <c r="D25" s="41" t="s">
        <v>120</v>
      </c>
      <c r="E25" s="70"/>
      <c r="F25" s="70"/>
      <c r="G25" s="70"/>
      <c r="H25" s="70"/>
      <c r="I25" s="70"/>
      <c r="J25" s="157"/>
      <c r="K25" s="157"/>
      <c r="L25" s="157"/>
      <c r="M25" s="157"/>
      <c r="N25" s="221">
        <v>0</v>
      </c>
      <c r="O25" s="221">
        <v>626.6</v>
      </c>
      <c r="P25" s="35">
        <f>'пр 2 к ПП 1'!H17</f>
        <v>0</v>
      </c>
      <c r="Q25" s="35">
        <f>'пр 2 к ПП 1'!I17</f>
        <v>0</v>
      </c>
      <c r="R25" s="35">
        <f>'пр 2 к ПП 1'!J17</f>
        <v>0</v>
      </c>
      <c r="S25" s="35">
        <f t="shared" si="5"/>
        <v>0</v>
      </c>
      <c r="T25" s="210">
        <f>SUM(E25:R25)</f>
        <v>626.6</v>
      </c>
      <c r="U25" s="117">
        <f t="shared" si="2"/>
        <v>626.6</v>
      </c>
    </row>
    <row r="26" spans="1:23" x14ac:dyDescent="0.25">
      <c r="A26" s="257"/>
      <c r="B26" s="323"/>
      <c r="C26" s="257"/>
      <c r="D26" s="41" t="s">
        <v>32</v>
      </c>
      <c r="E26" s="70">
        <v>0</v>
      </c>
      <c r="F26" s="70">
        <v>250</v>
      </c>
      <c r="G26" s="70">
        <v>0</v>
      </c>
      <c r="H26" s="70">
        <v>25</v>
      </c>
      <c r="I26" s="70">
        <v>0</v>
      </c>
      <c r="J26" s="157"/>
      <c r="K26" s="157"/>
      <c r="L26" s="157">
        <v>0</v>
      </c>
      <c r="M26" s="157">
        <v>0</v>
      </c>
      <c r="N26" s="221">
        <v>0</v>
      </c>
      <c r="O26" s="221">
        <v>751.6</v>
      </c>
      <c r="P26" s="35">
        <f>'пр 7 к Пр'!I21+'пр 7 к Пр'!I25+'пр 7 к Пр'!I22</f>
        <v>751.6</v>
      </c>
      <c r="Q26" s="35">
        <f>'пр 7 к Пр'!J21+'пр 7 к Пр'!J25+'пр 7 к Пр'!J22</f>
        <v>751.6</v>
      </c>
      <c r="R26" s="35">
        <f>'пр 7 к Пр'!K21+'пр 7 к Пр'!K25+'пр 7 к Пр'!K22</f>
        <v>125</v>
      </c>
      <c r="S26" s="35">
        <f t="shared" si="5"/>
        <v>1628.2</v>
      </c>
      <c r="T26" s="210">
        <f>SUM(E26:R26)</f>
        <v>2654.7999999999997</v>
      </c>
      <c r="U26" s="117">
        <f t="shared" si="2"/>
        <v>2654.7999999999997</v>
      </c>
    </row>
    <row r="27" spans="1:23" ht="47.25" x14ac:dyDescent="0.25">
      <c r="A27" s="257"/>
      <c r="B27" s="323"/>
      <c r="C27" s="257"/>
      <c r="D27" s="10" t="s">
        <v>121</v>
      </c>
      <c r="E27" s="71"/>
      <c r="F27" s="71"/>
      <c r="G27" s="71"/>
      <c r="H27" s="71"/>
      <c r="I27" s="71"/>
      <c r="J27" s="158"/>
      <c r="K27" s="158"/>
      <c r="L27" s="158"/>
      <c r="M27" s="158"/>
      <c r="N27" s="221">
        <v>0</v>
      </c>
      <c r="O27" s="221"/>
      <c r="P27" s="35">
        <v>0</v>
      </c>
      <c r="Q27" s="35">
        <v>0</v>
      </c>
      <c r="R27" s="35">
        <v>0</v>
      </c>
      <c r="S27" s="35">
        <f t="shared" si="5"/>
        <v>0</v>
      </c>
      <c r="T27" s="210">
        <f t="shared" si="6"/>
        <v>0</v>
      </c>
      <c r="U27" s="117">
        <f t="shared" si="2"/>
        <v>0</v>
      </c>
    </row>
    <row r="28" spans="1:23" x14ac:dyDescent="0.25">
      <c r="A28" s="257"/>
      <c r="B28" s="324"/>
      <c r="C28" s="257"/>
      <c r="D28" s="41" t="s">
        <v>14</v>
      </c>
      <c r="E28" s="70"/>
      <c r="F28" s="70"/>
      <c r="G28" s="70"/>
      <c r="H28" s="70"/>
      <c r="I28" s="70"/>
      <c r="J28" s="157"/>
      <c r="K28" s="157"/>
      <c r="L28" s="157"/>
      <c r="M28" s="157"/>
      <c r="N28" s="221">
        <v>0</v>
      </c>
      <c r="O28" s="221"/>
      <c r="P28" s="35">
        <v>0</v>
      </c>
      <c r="Q28" s="35">
        <v>0</v>
      </c>
      <c r="R28" s="35">
        <v>0</v>
      </c>
      <c r="S28" s="35">
        <f t="shared" si="5"/>
        <v>0</v>
      </c>
      <c r="T28" s="210">
        <f t="shared" si="6"/>
        <v>0</v>
      </c>
      <c r="U28" s="117">
        <f t="shared" si="2"/>
        <v>0</v>
      </c>
    </row>
    <row r="29" spans="1:23" x14ac:dyDescent="0.25">
      <c r="A29" s="257"/>
      <c r="B29" s="322" t="s">
        <v>113</v>
      </c>
      <c r="C29" s="328" t="s">
        <v>109</v>
      </c>
      <c r="D29" s="54" t="s">
        <v>29</v>
      </c>
      <c r="E29" s="72">
        <f t="shared" ref="E29:I29" si="17">E31+E32+E33+E34+E35</f>
        <v>9600</v>
      </c>
      <c r="F29" s="72">
        <f t="shared" si="17"/>
        <v>4452.8500000000004</v>
      </c>
      <c r="G29" s="72">
        <f t="shared" si="17"/>
        <v>4200</v>
      </c>
      <c r="H29" s="72">
        <f t="shared" si="17"/>
        <v>800</v>
      </c>
      <c r="I29" s="72">
        <f t="shared" si="17"/>
        <v>10609</v>
      </c>
      <c r="J29" s="69">
        <f>J31+J32+J33+J34+J35</f>
        <v>9203.2000000000007</v>
      </c>
      <c r="K29" s="69">
        <f>SUM(K31:K34)</f>
        <v>500</v>
      </c>
      <c r="L29" s="69">
        <f>SUM(L31:L34)</f>
        <v>405.05</v>
      </c>
      <c r="M29" s="69">
        <f>SUM(M31:M34)</f>
        <v>600</v>
      </c>
      <c r="N29" s="69">
        <f>SUM(N31:N34)</f>
        <v>200</v>
      </c>
      <c r="O29" s="69">
        <f>SUM(O31:O34)</f>
        <v>600</v>
      </c>
      <c r="P29" s="55">
        <f>P31+P32+P33+P34+P35</f>
        <v>600</v>
      </c>
      <c r="Q29" s="55">
        <f t="shared" ref="Q29:R29" si="18">Q31+Q32+Q33+Q34+Q35</f>
        <v>600</v>
      </c>
      <c r="R29" s="55">
        <f t="shared" si="18"/>
        <v>600</v>
      </c>
      <c r="S29" s="55">
        <f t="shared" si="5"/>
        <v>1800</v>
      </c>
      <c r="T29" s="210">
        <f>SUM(E29:R29)</f>
        <v>42970.100000000006</v>
      </c>
      <c r="U29" s="119">
        <f t="shared" si="2"/>
        <v>42970.100000000006</v>
      </c>
    </row>
    <row r="30" spans="1:23" x14ac:dyDescent="0.25">
      <c r="A30" s="257"/>
      <c r="B30" s="323"/>
      <c r="C30" s="328"/>
      <c r="D30" s="41" t="s">
        <v>13</v>
      </c>
      <c r="E30" s="70"/>
      <c r="F30" s="70"/>
      <c r="G30" s="70"/>
      <c r="H30" s="70"/>
      <c r="I30" s="70"/>
      <c r="J30" s="159"/>
      <c r="K30" s="159"/>
      <c r="L30" s="159"/>
      <c r="M30" s="159"/>
      <c r="N30" s="221"/>
      <c r="O30" s="221"/>
      <c r="P30" s="35"/>
      <c r="Q30" s="35"/>
      <c r="R30" s="35"/>
      <c r="S30" s="35">
        <f t="shared" si="5"/>
        <v>0</v>
      </c>
      <c r="T30" s="210">
        <f t="shared" si="6"/>
        <v>0</v>
      </c>
      <c r="U30" s="117">
        <f t="shared" si="2"/>
        <v>0</v>
      </c>
    </row>
    <row r="31" spans="1:23" x14ac:dyDescent="0.25">
      <c r="A31" s="257"/>
      <c r="B31" s="323"/>
      <c r="C31" s="328"/>
      <c r="D31" s="9" t="s">
        <v>119</v>
      </c>
      <c r="E31" s="70"/>
      <c r="F31" s="70"/>
      <c r="G31" s="70"/>
      <c r="H31" s="70"/>
      <c r="I31" s="70"/>
      <c r="J31" s="159"/>
      <c r="K31" s="159"/>
      <c r="L31" s="159"/>
      <c r="M31" s="159"/>
      <c r="N31" s="221">
        <v>0</v>
      </c>
      <c r="O31" s="221"/>
      <c r="P31" s="35">
        <v>0</v>
      </c>
      <c r="Q31" s="35">
        <v>0</v>
      </c>
      <c r="R31" s="35">
        <v>0</v>
      </c>
      <c r="S31" s="35">
        <f t="shared" si="5"/>
        <v>0</v>
      </c>
      <c r="T31" s="210">
        <f t="shared" si="6"/>
        <v>0</v>
      </c>
      <c r="U31" s="117">
        <f t="shared" si="2"/>
        <v>0</v>
      </c>
    </row>
    <row r="32" spans="1:23" x14ac:dyDescent="0.25">
      <c r="A32" s="257"/>
      <c r="B32" s="323"/>
      <c r="C32" s="328"/>
      <c r="D32" s="41" t="s">
        <v>120</v>
      </c>
      <c r="E32" s="70"/>
      <c r="F32" s="70"/>
      <c r="G32" s="70"/>
      <c r="H32" s="70"/>
      <c r="I32" s="70"/>
      <c r="J32" s="159"/>
      <c r="K32" s="159"/>
      <c r="L32" s="159"/>
      <c r="M32" s="159"/>
      <c r="N32" s="221"/>
      <c r="O32" s="221"/>
      <c r="P32" s="152"/>
      <c r="Q32" s="152"/>
      <c r="R32" s="152"/>
      <c r="S32" s="152"/>
      <c r="T32" s="210">
        <f t="shared" si="6"/>
        <v>0</v>
      </c>
      <c r="U32" s="117">
        <f t="shared" si="2"/>
        <v>0</v>
      </c>
    </row>
    <row r="33" spans="1:22" x14ac:dyDescent="0.25">
      <c r="A33" s="257"/>
      <c r="B33" s="323"/>
      <c r="C33" s="328"/>
      <c r="D33" s="41" t="s">
        <v>32</v>
      </c>
      <c r="E33" s="70">
        <v>9600</v>
      </c>
      <c r="F33" s="70">
        <v>4452.8500000000004</v>
      </c>
      <c r="G33" s="70">
        <v>4200</v>
      </c>
      <c r="H33" s="70">
        <v>800</v>
      </c>
      <c r="I33" s="70">
        <v>10609</v>
      </c>
      <c r="J33" s="159">
        <v>9203.2000000000007</v>
      </c>
      <c r="K33" s="159">
        <v>500</v>
      </c>
      <c r="L33" s="159">
        <v>405.05</v>
      </c>
      <c r="M33" s="159">
        <v>600</v>
      </c>
      <c r="N33" s="221">
        <v>200</v>
      </c>
      <c r="O33" s="221">
        <v>600</v>
      </c>
      <c r="P33" s="152">
        <f>'пр 7 к Пр'!I26</f>
        <v>600</v>
      </c>
      <c r="Q33" s="152">
        <f>'пр 7 к Пр'!J26</f>
        <v>600</v>
      </c>
      <c r="R33" s="152">
        <f>'пр 7 к Пр'!K26</f>
        <v>600</v>
      </c>
      <c r="S33" s="152">
        <f>'пр 7 к Пр'!L26</f>
        <v>1800</v>
      </c>
      <c r="T33" s="210">
        <f>SUM(E33:R33)</f>
        <v>42970.100000000006</v>
      </c>
      <c r="U33" s="117">
        <f t="shared" si="2"/>
        <v>42970.100000000006</v>
      </c>
    </row>
    <row r="34" spans="1:22" ht="47.25" x14ac:dyDescent="0.25">
      <c r="A34" s="257"/>
      <c r="B34" s="323"/>
      <c r="C34" s="328"/>
      <c r="D34" s="10" t="s">
        <v>121</v>
      </c>
      <c r="E34" s="71"/>
      <c r="F34" s="71"/>
      <c r="G34" s="71"/>
      <c r="H34" s="71"/>
      <c r="I34" s="71"/>
      <c r="J34" s="158"/>
      <c r="K34" s="158"/>
      <c r="L34" s="158"/>
      <c r="M34" s="158"/>
      <c r="N34" s="221">
        <v>0</v>
      </c>
      <c r="O34" s="221"/>
      <c r="P34" s="35">
        <v>0</v>
      </c>
      <c r="Q34" s="35">
        <v>0</v>
      </c>
      <c r="R34" s="35">
        <v>0</v>
      </c>
      <c r="S34" s="35">
        <f t="shared" si="5"/>
        <v>0</v>
      </c>
      <c r="T34" s="210">
        <f t="shared" si="6"/>
        <v>0</v>
      </c>
      <c r="U34" s="117">
        <f t="shared" si="2"/>
        <v>0</v>
      </c>
    </row>
    <row r="35" spans="1:22" x14ac:dyDescent="0.25">
      <c r="A35" s="257"/>
      <c r="B35" s="324"/>
      <c r="C35" s="328"/>
      <c r="D35" s="41" t="s">
        <v>14</v>
      </c>
      <c r="E35" s="70"/>
      <c r="F35" s="70"/>
      <c r="G35" s="70"/>
      <c r="H35" s="70"/>
      <c r="I35" s="70"/>
      <c r="J35" s="157"/>
      <c r="K35" s="157"/>
      <c r="L35" s="157"/>
      <c r="M35" s="157"/>
      <c r="N35" s="221">
        <v>0</v>
      </c>
      <c r="O35" s="221"/>
      <c r="P35" s="35">
        <v>0</v>
      </c>
      <c r="Q35" s="35">
        <v>0</v>
      </c>
      <c r="R35" s="35">
        <v>0</v>
      </c>
      <c r="S35" s="35">
        <f t="shared" si="5"/>
        <v>0</v>
      </c>
      <c r="T35" s="210">
        <f t="shared" si="6"/>
        <v>0</v>
      </c>
      <c r="U35" s="117">
        <f t="shared" si="2"/>
        <v>0</v>
      </c>
    </row>
    <row r="36" spans="1:22" x14ac:dyDescent="0.25">
      <c r="A36" s="257"/>
      <c r="B36" s="322" t="s">
        <v>114</v>
      </c>
      <c r="C36" s="257" t="s">
        <v>110</v>
      </c>
      <c r="D36" s="54" t="s">
        <v>29</v>
      </c>
      <c r="E36" s="72">
        <f>E38+E39+E40+E41+E42</f>
        <v>4694.55</v>
      </c>
      <c r="F36" s="72">
        <f t="shared" ref="F36:I36" si="19">F38+F39+F40+F41+F42</f>
        <v>0</v>
      </c>
      <c r="G36" s="72">
        <f t="shared" si="19"/>
        <v>0</v>
      </c>
      <c r="H36" s="72">
        <f t="shared" si="19"/>
        <v>0</v>
      </c>
      <c r="I36" s="72">
        <f t="shared" si="19"/>
        <v>2990.058</v>
      </c>
      <c r="J36" s="69">
        <f>J38+J39+J40+J41+J42</f>
        <v>1911.2362499999999</v>
      </c>
      <c r="K36" s="69">
        <f>SUM(K37:K41)</f>
        <v>0</v>
      </c>
      <c r="L36" s="69">
        <f t="shared" ref="L36" si="20">SUM(L37:L41)</f>
        <v>0</v>
      </c>
      <c r="M36" s="69">
        <f>SUM(M37:M41)</f>
        <v>0</v>
      </c>
      <c r="N36" s="69">
        <f>SUM(N37:N41)</f>
        <v>0</v>
      </c>
      <c r="O36" s="69">
        <f>SUM(O37:O41)</f>
        <v>100</v>
      </c>
      <c r="P36" s="55">
        <f>P38+P39+P40+P41+P42</f>
        <v>100</v>
      </c>
      <c r="Q36" s="55">
        <f t="shared" ref="Q36:R36" si="21">Q38+Q39+Q40+Q41+Q42</f>
        <v>100</v>
      </c>
      <c r="R36" s="55">
        <f t="shared" si="21"/>
        <v>100</v>
      </c>
      <c r="S36" s="55">
        <f t="shared" si="5"/>
        <v>300</v>
      </c>
      <c r="T36" s="210">
        <f>SUM(E36:R36)</f>
        <v>9995.8442500000001</v>
      </c>
      <c r="U36" s="119">
        <f t="shared" si="2"/>
        <v>9995.8442500000001</v>
      </c>
    </row>
    <row r="37" spans="1:22" x14ac:dyDescent="0.25">
      <c r="A37" s="257"/>
      <c r="B37" s="323"/>
      <c r="C37" s="257"/>
      <c r="D37" s="41" t="s">
        <v>13</v>
      </c>
      <c r="E37" s="70"/>
      <c r="F37" s="70"/>
      <c r="G37" s="70"/>
      <c r="H37" s="70"/>
      <c r="I37" s="70"/>
      <c r="J37" s="159"/>
      <c r="K37" s="159"/>
      <c r="L37" s="159"/>
      <c r="M37" s="159"/>
      <c r="N37" s="221"/>
      <c r="O37" s="221"/>
      <c r="P37" s="35"/>
      <c r="Q37" s="35"/>
      <c r="R37" s="35"/>
      <c r="S37" s="35">
        <f t="shared" si="5"/>
        <v>0</v>
      </c>
      <c r="T37" s="210">
        <f t="shared" si="6"/>
        <v>0</v>
      </c>
      <c r="U37" s="117">
        <f t="shared" si="2"/>
        <v>0</v>
      </c>
    </row>
    <row r="38" spans="1:22" x14ac:dyDescent="0.25">
      <c r="A38" s="257"/>
      <c r="B38" s="323"/>
      <c r="C38" s="257"/>
      <c r="D38" s="9" t="s">
        <v>119</v>
      </c>
      <c r="E38" s="70"/>
      <c r="F38" s="70"/>
      <c r="G38" s="70"/>
      <c r="H38" s="70"/>
      <c r="I38" s="70"/>
      <c r="J38" s="159"/>
      <c r="K38" s="159"/>
      <c r="L38" s="159"/>
      <c r="M38" s="159"/>
      <c r="N38" s="221">
        <v>0</v>
      </c>
      <c r="O38" s="221"/>
      <c r="P38" s="35">
        <v>0</v>
      </c>
      <c r="Q38" s="35">
        <v>0</v>
      </c>
      <c r="R38" s="35">
        <v>0</v>
      </c>
      <c r="S38" s="35">
        <f t="shared" si="5"/>
        <v>0</v>
      </c>
      <c r="T38" s="210">
        <f t="shared" si="6"/>
        <v>0</v>
      </c>
      <c r="U38" s="117">
        <f t="shared" si="2"/>
        <v>0</v>
      </c>
    </row>
    <row r="39" spans="1:22" x14ac:dyDescent="0.25">
      <c r="A39" s="257"/>
      <c r="B39" s="323"/>
      <c r="C39" s="257"/>
      <c r="D39" s="41" t="s">
        <v>120</v>
      </c>
      <c r="E39" s="70"/>
      <c r="F39" s="70"/>
      <c r="G39" s="70"/>
      <c r="H39" s="70"/>
      <c r="I39" s="70"/>
      <c r="J39" s="159"/>
      <c r="K39" s="159"/>
      <c r="L39" s="159"/>
      <c r="M39" s="159"/>
      <c r="N39" s="221">
        <v>0</v>
      </c>
      <c r="O39" s="221"/>
      <c r="P39" s="35">
        <v>0</v>
      </c>
      <c r="Q39" s="35">
        <v>0</v>
      </c>
      <c r="R39" s="35">
        <v>0</v>
      </c>
      <c r="S39" s="35">
        <f t="shared" si="5"/>
        <v>0</v>
      </c>
      <c r="T39" s="210">
        <f t="shared" si="6"/>
        <v>0</v>
      </c>
      <c r="U39" s="117">
        <f t="shared" si="2"/>
        <v>0</v>
      </c>
    </row>
    <row r="40" spans="1:22" x14ac:dyDescent="0.25">
      <c r="A40" s="257"/>
      <c r="B40" s="323"/>
      <c r="C40" s="257"/>
      <c r="D40" s="41" t="s">
        <v>32</v>
      </c>
      <c r="E40" s="70">
        <v>4694.55</v>
      </c>
      <c r="F40" s="70">
        <v>0</v>
      </c>
      <c r="G40" s="70">
        <v>0</v>
      </c>
      <c r="H40" s="70">
        <v>0</v>
      </c>
      <c r="I40" s="70">
        <v>2990.058</v>
      </c>
      <c r="J40" s="159">
        <v>1911.2362499999999</v>
      </c>
      <c r="K40" s="159"/>
      <c r="L40" s="159">
        <v>0</v>
      </c>
      <c r="M40" s="159">
        <v>0</v>
      </c>
      <c r="N40" s="221">
        <v>0</v>
      </c>
      <c r="O40" s="221">
        <v>100</v>
      </c>
      <c r="P40" s="35">
        <f>'пр 7 к Пр'!I33+'пр 7 к Пр'!I34</f>
        <v>100</v>
      </c>
      <c r="Q40" s="35">
        <f>'пр 7 к Пр'!J33+'пр 7 к Пр'!J34</f>
        <v>100</v>
      </c>
      <c r="R40" s="35">
        <f>'пр 7 к Пр'!K33+'пр 7 к Пр'!K34</f>
        <v>100</v>
      </c>
      <c r="S40" s="35">
        <f t="shared" si="5"/>
        <v>300</v>
      </c>
      <c r="T40" s="210">
        <f>SUM(E40:R40)</f>
        <v>9995.8442500000001</v>
      </c>
      <c r="U40" s="117">
        <f t="shared" si="2"/>
        <v>9995.8442500000001</v>
      </c>
    </row>
    <row r="41" spans="1:22" ht="47.25" x14ac:dyDescent="0.25">
      <c r="A41" s="257"/>
      <c r="B41" s="323"/>
      <c r="C41" s="257"/>
      <c r="D41" s="10" t="s">
        <v>121</v>
      </c>
      <c r="E41" s="71"/>
      <c r="F41" s="71"/>
      <c r="G41" s="71"/>
      <c r="H41" s="71"/>
      <c r="I41" s="71"/>
      <c r="J41" s="158"/>
      <c r="K41" s="158"/>
      <c r="L41" s="158"/>
      <c r="M41" s="158"/>
      <c r="N41" s="221">
        <v>0</v>
      </c>
      <c r="O41" s="221"/>
      <c r="P41" s="35">
        <v>0</v>
      </c>
      <c r="Q41" s="35">
        <v>0</v>
      </c>
      <c r="R41" s="35">
        <v>0</v>
      </c>
      <c r="S41" s="35">
        <f t="shared" si="5"/>
        <v>0</v>
      </c>
      <c r="T41" s="210">
        <f t="shared" si="6"/>
        <v>0</v>
      </c>
      <c r="U41" s="117">
        <f t="shared" si="2"/>
        <v>0</v>
      </c>
    </row>
    <row r="42" spans="1:22" x14ac:dyDescent="0.25">
      <c r="A42" s="257"/>
      <c r="B42" s="324"/>
      <c r="C42" s="257"/>
      <c r="D42" s="41" t="s">
        <v>14</v>
      </c>
      <c r="E42" s="70"/>
      <c r="F42" s="70"/>
      <c r="G42" s="70"/>
      <c r="H42" s="70"/>
      <c r="I42" s="70"/>
      <c r="J42" s="157"/>
      <c r="K42" s="157"/>
      <c r="L42" s="157"/>
      <c r="M42" s="157"/>
      <c r="N42" s="221">
        <v>0</v>
      </c>
      <c r="O42" s="221"/>
      <c r="P42" s="35">
        <v>0</v>
      </c>
      <c r="Q42" s="35">
        <v>0</v>
      </c>
      <c r="R42" s="35">
        <v>0</v>
      </c>
      <c r="S42" s="35">
        <f t="shared" si="5"/>
        <v>0</v>
      </c>
      <c r="T42" s="210">
        <f t="shared" si="6"/>
        <v>0</v>
      </c>
      <c r="U42" s="117">
        <f t="shared" si="2"/>
        <v>0</v>
      </c>
    </row>
    <row r="43" spans="1:22" x14ac:dyDescent="0.25">
      <c r="A43" s="266"/>
      <c r="B43" s="298" t="s">
        <v>115</v>
      </c>
      <c r="C43" s="336" t="s">
        <v>111</v>
      </c>
      <c r="D43" s="54" t="s">
        <v>29</v>
      </c>
      <c r="E43" s="72">
        <f t="shared" ref="E43:I43" si="22">E45+E46+E47+E48+E49</f>
        <v>8180.7</v>
      </c>
      <c r="F43" s="72">
        <f t="shared" si="22"/>
        <v>7973.4191300000002</v>
      </c>
      <c r="G43" s="72">
        <f t="shared" si="22"/>
        <v>5614.6774000000005</v>
      </c>
      <c r="H43" s="72">
        <f t="shared" si="22"/>
        <v>5275.6247000000003</v>
      </c>
      <c r="I43" s="72">
        <f t="shared" si="22"/>
        <v>6082.2259999999997</v>
      </c>
      <c r="J43" s="69">
        <f>J45+J46+J47+J48+J49</f>
        <v>5740.9908999999998</v>
      </c>
      <c r="K43" s="69">
        <f>SUM(K45:K47)</f>
        <v>8847.4779999999992</v>
      </c>
      <c r="L43" s="69">
        <f>SUM(L45:L47)</f>
        <v>4639.0320000000002</v>
      </c>
      <c r="M43" s="69">
        <f>SUM(M45:M47)</f>
        <v>6198.4079000000002</v>
      </c>
      <c r="N43" s="69">
        <f>SUM(N45:N47)</f>
        <v>5848.5630000000001</v>
      </c>
      <c r="O43" s="69">
        <f>SUM(O45:O47)</f>
        <v>6959.0510000000004</v>
      </c>
      <c r="P43" s="55">
        <f>P45+P46+P47+P48+P49</f>
        <v>6959.0510000000004</v>
      </c>
      <c r="Q43" s="55">
        <f t="shared" ref="Q43:R43" si="23">Q45+Q46+Q47+Q48+Q49</f>
        <v>6959.0510000000004</v>
      </c>
      <c r="R43" s="55">
        <f t="shared" si="23"/>
        <v>6959.0510000000004</v>
      </c>
      <c r="S43" s="55">
        <f t="shared" si="5"/>
        <v>20877.153000000002</v>
      </c>
      <c r="T43" s="210">
        <f>SUM(E43:R43)</f>
        <v>92237.323030000014</v>
      </c>
      <c r="U43" s="119">
        <f t="shared" si="2"/>
        <v>92237.323030000014</v>
      </c>
      <c r="V43" s="115"/>
    </row>
    <row r="44" spans="1:22" x14ac:dyDescent="0.25">
      <c r="A44" s="266"/>
      <c r="B44" s="329"/>
      <c r="C44" s="336"/>
      <c r="D44" s="41" t="s">
        <v>13</v>
      </c>
      <c r="E44" s="70"/>
      <c r="F44" s="70"/>
      <c r="G44" s="70"/>
      <c r="H44" s="70"/>
      <c r="I44" s="70"/>
      <c r="J44" s="159"/>
      <c r="K44" s="159"/>
      <c r="L44" s="159"/>
      <c r="M44" s="159"/>
      <c r="N44" s="221"/>
      <c r="O44" s="221"/>
      <c r="P44" s="35"/>
      <c r="Q44" s="35"/>
      <c r="R44" s="35"/>
      <c r="S44" s="35">
        <f t="shared" si="5"/>
        <v>0</v>
      </c>
      <c r="T44" s="210">
        <f t="shared" si="6"/>
        <v>0</v>
      </c>
      <c r="U44" s="117">
        <f t="shared" si="2"/>
        <v>0</v>
      </c>
    </row>
    <row r="45" spans="1:22" x14ac:dyDescent="0.25">
      <c r="A45" s="266"/>
      <c r="B45" s="329"/>
      <c r="C45" s="336"/>
      <c r="D45" s="9" t="s">
        <v>119</v>
      </c>
      <c r="E45" s="70"/>
      <c r="F45" s="70"/>
      <c r="G45" s="70"/>
      <c r="H45" s="70"/>
      <c r="I45" s="70"/>
      <c r="J45" s="159"/>
      <c r="K45" s="159"/>
      <c r="L45" s="159"/>
      <c r="M45" s="159"/>
      <c r="N45" s="221">
        <v>0</v>
      </c>
      <c r="O45" s="221"/>
      <c r="P45" s="35">
        <v>0</v>
      </c>
      <c r="Q45" s="35">
        <v>0</v>
      </c>
      <c r="R45" s="35">
        <v>0</v>
      </c>
      <c r="S45" s="35">
        <f t="shared" si="5"/>
        <v>0</v>
      </c>
      <c r="T45" s="210">
        <f t="shared" si="6"/>
        <v>0</v>
      </c>
      <c r="U45" s="117">
        <f t="shared" si="2"/>
        <v>0</v>
      </c>
    </row>
    <row r="46" spans="1:22" x14ac:dyDescent="0.25">
      <c r="A46" s="266"/>
      <c r="B46" s="329"/>
      <c r="C46" s="336"/>
      <c r="D46" s="41" t="s">
        <v>120</v>
      </c>
      <c r="E46" s="70"/>
      <c r="F46" s="70"/>
      <c r="G46" s="70"/>
      <c r="H46" s="70"/>
      <c r="I46" s="70"/>
      <c r="J46" s="159"/>
      <c r="K46" s="159"/>
      <c r="L46" s="159"/>
      <c r="M46" s="159"/>
      <c r="N46" s="221">
        <v>0</v>
      </c>
      <c r="O46" s="221"/>
      <c r="P46" s="35">
        <v>0</v>
      </c>
      <c r="Q46" s="35">
        <v>0</v>
      </c>
      <c r="R46" s="35">
        <v>0</v>
      </c>
      <c r="S46" s="35">
        <f t="shared" si="5"/>
        <v>0</v>
      </c>
      <c r="T46" s="210">
        <f t="shared" si="6"/>
        <v>0</v>
      </c>
      <c r="U46" s="117">
        <f t="shared" si="2"/>
        <v>0</v>
      </c>
    </row>
    <row r="47" spans="1:22" x14ac:dyDescent="0.25">
      <c r="A47" s="266"/>
      <c r="B47" s="329"/>
      <c r="C47" s="336"/>
      <c r="D47" s="134" t="s">
        <v>32</v>
      </c>
      <c r="E47" s="168">
        <v>8180.7</v>
      </c>
      <c r="F47" s="168">
        <v>7973.4191300000002</v>
      </c>
      <c r="G47" s="168">
        <v>5614.6774000000005</v>
      </c>
      <c r="H47" s="168">
        <v>5275.6247000000003</v>
      </c>
      <c r="I47" s="168">
        <v>6082.2259999999997</v>
      </c>
      <c r="J47" s="169">
        <f>5626.0409+114.95</f>
        <v>5740.9908999999998</v>
      </c>
      <c r="K47" s="169">
        <v>8847.4779999999992</v>
      </c>
      <c r="L47" s="169">
        <v>4639.0320000000002</v>
      </c>
      <c r="M47" s="169">
        <f>6198407.9/1000</f>
        <v>6198.4079000000002</v>
      </c>
      <c r="N47" s="223">
        <v>5848.5630000000001</v>
      </c>
      <c r="O47" s="223">
        <v>6959.0510000000004</v>
      </c>
      <c r="P47" s="170">
        <f>'пр 7 к Пр'!I35</f>
        <v>6959.0510000000004</v>
      </c>
      <c r="Q47" s="170">
        <f>'пр 7 к Пр'!J35</f>
        <v>6959.0510000000004</v>
      </c>
      <c r="R47" s="170">
        <f>'пр 7 к Пр'!K35</f>
        <v>6959.0510000000004</v>
      </c>
      <c r="S47" s="170">
        <f>'пр 7 к Пр'!L35</f>
        <v>20877.153000000002</v>
      </c>
      <c r="T47" s="210">
        <f>SUM(E47:R47)</f>
        <v>92237.323030000014</v>
      </c>
      <c r="U47" s="120">
        <f t="shared" si="2"/>
        <v>92237.323030000014</v>
      </c>
    </row>
    <row r="48" spans="1:22" ht="47.25" x14ac:dyDescent="0.25">
      <c r="A48" s="266"/>
      <c r="B48" s="329"/>
      <c r="C48" s="336"/>
      <c r="D48" s="10" t="s">
        <v>121</v>
      </c>
      <c r="E48" s="71"/>
      <c r="F48" s="71"/>
      <c r="G48" s="71"/>
      <c r="H48" s="71"/>
      <c r="I48" s="71"/>
      <c r="J48" s="158"/>
      <c r="K48" s="158"/>
      <c r="L48" s="158"/>
      <c r="M48" s="158"/>
      <c r="N48" s="223">
        <v>0</v>
      </c>
      <c r="O48" s="223"/>
      <c r="P48" s="36">
        <v>0</v>
      </c>
      <c r="Q48" s="36">
        <v>0</v>
      </c>
      <c r="R48" s="36">
        <v>0</v>
      </c>
      <c r="S48" s="35">
        <f t="shared" si="5"/>
        <v>0</v>
      </c>
      <c r="T48" s="210">
        <f t="shared" si="6"/>
        <v>0</v>
      </c>
      <c r="U48" s="120">
        <f t="shared" si="2"/>
        <v>0</v>
      </c>
    </row>
    <row r="49" spans="1:21" x14ac:dyDescent="0.25">
      <c r="A49" s="266"/>
      <c r="B49" s="299"/>
      <c r="C49" s="336"/>
      <c r="D49" s="41" t="s">
        <v>14</v>
      </c>
      <c r="E49" s="70"/>
      <c r="F49" s="70"/>
      <c r="G49" s="70"/>
      <c r="H49" s="70"/>
      <c r="I49" s="70"/>
      <c r="J49" s="157"/>
      <c r="K49" s="157"/>
      <c r="L49" s="157"/>
      <c r="M49" s="157"/>
      <c r="N49" s="223">
        <v>0</v>
      </c>
      <c r="O49" s="223"/>
      <c r="P49" s="36">
        <v>0</v>
      </c>
      <c r="Q49" s="36">
        <v>0</v>
      </c>
      <c r="R49" s="36">
        <v>0</v>
      </c>
      <c r="S49" s="35">
        <f t="shared" si="5"/>
        <v>0</v>
      </c>
      <c r="T49" s="210">
        <f t="shared" si="6"/>
        <v>0</v>
      </c>
      <c r="U49" s="120">
        <f t="shared" si="2"/>
        <v>0</v>
      </c>
    </row>
    <row r="50" spans="1:21" ht="15.75" customHeight="1" x14ac:dyDescent="0.25">
      <c r="A50" s="280"/>
      <c r="B50" s="298" t="s">
        <v>129</v>
      </c>
      <c r="C50" s="295" t="s">
        <v>216</v>
      </c>
      <c r="D50" s="54" t="s">
        <v>29</v>
      </c>
      <c r="E50" s="72">
        <f t="shared" ref="E50:I50" si="24">E52+E53+E54+E55+E56</f>
        <v>0</v>
      </c>
      <c r="F50" s="72">
        <f t="shared" si="24"/>
        <v>0</v>
      </c>
      <c r="G50" s="72">
        <f t="shared" si="24"/>
        <v>0</v>
      </c>
      <c r="H50" s="72">
        <f t="shared" si="24"/>
        <v>0</v>
      </c>
      <c r="I50" s="72">
        <f t="shared" si="24"/>
        <v>1035.356</v>
      </c>
      <c r="J50" s="69">
        <f>J52+J53+J54+J55+J56</f>
        <v>0</v>
      </c>
      <c r="K50" s="69">
        <f>SUM(K52:K54)</f>
        <v>0</v>
      </c>
      <c r="L50" s="69">
        <f t="shared" ref="L50" si="25">SUM(L52:L54)</f>
        <v>0</v>
      </c>
      <c r="M50" s="69">
        <f>SUM(M52:M54)</f>
        <v>0</v>
      </c>
      <c r="N50" s="69">
        <f>SUM(N52:N54)</f>
        <v>0</v>
      </c>
      <c r="O50" s="69">
        <f>SUM(O52:O54)</f>
        <v>1088.009</v>
      </c>
      <c r="P50" s="55">
        <f>P52+P53+P54+P55+P56</f>
        <v>1088.009</v>
      </c>
      <c r="Q50" s="55">
        <f t="shared" ref="Q50:R50" si="26">Q52+Q53+Q54+Q55+Q56</f>
        <v>1088.009</v>
      </c>
      <c r="R50" s="55">
        <f t="shared" si="26"/>
        <v>1088.009</v>
      </c>
      <c r="S50" s="55">
        <f t="shared" ref="S50" si="27">P50+Q50+R50</f>
        <v>3264.027</v>
      </c>
      <c r="T50" s="210">
        <f>SUM(E50:R50)</f>
        <v>5387.3919999999998</v>
      </c>
      <c r="U50" s="120"/>
    </row>
    <row r="51" spans="1:21" x14ac:dyDescent="0.25">
      <c r="A51" s="282"/>
      <c r="B51" s="329"/>
      <c r="C51" s="295"/>
      <c r="D51" s="171" t="s">
        <v>13</v>
      </c>
      <c r="E51" s="70"/>
      <c r="F51" s="70"/>
      <c r="G51" s="70"/>
      <c r="H51" s="70"/>
      <c r="I51" s="70"/>
      <c r="J51" s="157"/>
      <c r="K51" s="157"/>
      <c r="L51" s="157"/>
      <c r="M51" s="157"/>
      <c r="N51" s="223"/>
      <c r="O51" s="223"/>
      <c r="P51" s="36"/>
      <c r="Q51" s="36"/>
      <c r="R51" s="36"/>
      <c r="S51" s="35"/>
      <c r="T51" s="210">
        <f t="shared" si="6"/>
        <v>0</v>
      </c>
      <c r="U51" s="120"/>
    </row>
    <row r="52" spans="1:21" x14ac:dyDescent="0.25">
      <c r="A52" s="282"/>
      <c r="B52" s="329"/>
      <c r="C52" s="295"/>
      <c r="D52" s="9" t="s">
        <v>119</v>
      </c>
      <c r="E52" s="70"/>
      <c r="F52" s="70"/>
      <c r="G52" s="70"/>
      <c r="H52" s="70"/>
      <c r="I52" s="70"/>
      <c r="J52" s="157"/>
      <c r="K52" s="157"/>
      <c r="L52" s="157"/>
      <c r="M52" s="157"/>
      <c r="N52" s="223"/>
      <c r="O52" s="223"/>
      <c r="P52" s="36"/>
      <c r="Q52" s="36"/>
      <c r="R52" s="36"/>
      <c r="S52" s="35"/>
      <c r="T52" s="210">
        <f t="shared" si="6"/>
        <v>0</v>
      </c>
      <c r="U52" s="120"/>
    </row>
    <row r="53" spans="1:21" x14ac:dyDescent="0.25">
      <c r="A53" s="282"/>
      <c r="B53" s="329"/>
      <c r="C53" s="295"/>
      <c r="D53" s="171" t="s">
        <v>120</v>
      </c>
      <c r="E53" s="70"/>
      <c r="F53" s="70"/>
      <c r="G53" s="70"/>
      <c r="H53" s="70"/>
      <c r="I53" s="70"/>
      <c r="J53" s="157"/>
      <c r="K53" s="157"/>
      <c r="L53" s="157"/>
      <c r="M53" s="157"/>
      <c r="N53" s="223"/>
      <c r="O53" s="223"/>
      <c r="P53" s="36"/>
      <c r="Q53" s="36"/>
      <c r="R53" s="36"/>
      <c r="S53" s="35"/>
      <c r="T53" s="210">
        <f t="shared" si="6"/>
        <v>0</v>
      </c>
      <c r="U53" s="120"/>
    </row>
    <row r="54" spans="1:21" x14ac:dyDescent="0.25">
      <c r="A54" s="282"/>
      <c r="B54" s="329"/>
      <c r="C54" s="295"/>
      <c r="D54" s="134" t="s">
        <v>32</v>
      </c>
      <c r="E54" s="70"/>
      <c r="F54" s="70"/>
      <c r="G54" s="70"/>
      <c r="H54" s="70"/>
      <c r="I54" s="70">
        <v>1035.356</v>
      </c>
      <c r="J54" s="157"/>
      <c r="K54" s="157"/>
      <c r="L54" s="157"/>
      <c r="M54" s="157">
        <v>0</v>
      </c>
      <c r="N54" s="223">
        <v>0</v>
      </c>
      <c r="O54" s="223">
        <v>1088.009</v>
      </c>
      <c r="P54" s="36">
        <f>'пр 7 к Пр'!I42</f>
        <v>1088.009</v>
      </c>
      <c r="Q54" s="36">
        <f>'пр 7 к Пр'!J42</f>
        <v>1088.009</v>
      </c>
      <c r="R54" s="36">
        <f>'пр 7 к Пр'!K42</f>
        <v>1088.009</v>
      </c>
      <c r="S54" s="36">
        <f>'пр 7 к Пр'!L42</f>
        <v>3264.027</v>
      </c>
      <c r="T54" s="210">
        <f>SUM(E54:R54)</f>
        <v>5387.3919999999998</v>
      </c>
      <c r="U54" s="120"/>
    </row>
    <row r="55" spans="1:21" ht="47.25" x14ac:dyDescent="0.25">
      <c r="A55" s="282"/>
      <c r="B55" s="329"/>
      <c r="C55" s="295"/>
      <c r="D55" s="10" t="s">
        <v>121</v>
      </c>
      <c r="E55" s="70"/>
      <c r="F55" s="70"/>
      <c r="G55" s="70"/>
      <c r="H55" s="70"/>
      <c r="I55" s="70"/>
      <c r="J55" s="157"/>
      <c r="K55" s="157"/>
      <c r="L55" s="157"/>
      <c r="M55" s="157"/>
      <c r="N55" s="223"/>
      <c r="O55" s="223"/>
      <c r="P55" s="36"/>
      <c r="Q55" s="36"/>
      <c r="R55" s="36"/>
      <c r="S55" s="35"/>
      <c r="T55" s="210">
        <f t="shared" si="6"/>
        <v>0</v>
      </c>
      <c r="U55" s="120"/>
    </row>
    <row r="56" spans="1:21" x14ac:dyDescent="0.25">
      <c r="A56" s="281"/>
      <c r="B56" s="299"/>
      <c r="C56" s="295"/>
      <c r="D56" s="171" t="s">
        <v>14</v>
      </c>
      <c r="E56" s="70"/>
      <c r="F56" s="70"/>
      <c r="G56" s="70"/>
      <c r="H56" s="70"/>
      <c r="I56" s="70"/>
      <c r="J56" s="157"/>
      <c r="K56" s="157"/>
      <c r="L56" s="157"/>
      <c r="M56" s="157"/>
      <c r="N56" s="223"/>
      <c r="O56" s="223"/>
      <c r="P56" s="36"/>
      <c r="Q56" s="36"/>
      <c r="R56" s="36"/>
      <c r="S56" s="35"/>
      <c r="T56" s="210">
        <f t="shared" si="6"/>
        <v>0</v>
      </c>
      <c r="U56" s="120"/>
    </row>
    <row r="57" spans="1:21" ht="15.75" customHeight="1" x14ac:dyDescent="0.25">
      <c r="A57" s="280"/>
      <c r="B57" s="298" t="s">
        <v>129</v>
      </c>
      <c r="C57" s="295" t="s">
        <v>217</v>
      </c>
      <c r="D57" s="54" t="s">
        <v>29</v>
      </c>
      <c r="E57" s="72">
        <f t="shared" ref="E57:I57" si="28">E59+E60+E61+E62+E63</f>
        <v>0</v>
      </c>
      <c r="F57" s="72">
        <f t="shared" si="28"/>
        <v>0</v>
      </c>
      <c r="G57" s="72">
        <f t="shared" si="28"/>
        <v>0</v>
      </c>
      <c r="H57" s="72">
        <f t="shared" si="28"/>
        <v>0</v>
      </c>
      <c r="I57" s="72">
        <f t="shared" si="28"/>
        <v>0</v>
      </c>
      <c r="J57" s="69">
        <f>J59+J60+J61+J62+J63</f>
        <v>0</v>
      </c>
      <c r="K57" s="69">
        <f>SUM(K59:K61)</f>
        <v>0</v>
      </c>
      <c r="L57" s="69">
        <f>SUM(L59:L61)</f>
        <v>0</v>
      </c>
      <c r="M57" s="69">
        <f>SUM(M59:M61)</f>
        <v>0</v>
      </c>
      <c r="N57" s="222">
        <v>0</v>
      </c>
      <c r="O57" s="222"/>
      <c r="P57" s="55">
        <f>P59+P60+P61+P62+P63</f>
        <v>0</v>
      </c>
      <c r="Q57" s="55">
        <f t="shared" ref="Q57:R57" si="29">Q59+Q60+Q61+Q62+Q63</f>
        <v>0</v>
      </c>
      <c r="R57" s="55">
        <f t="shared" si="29"/>
        <v>0</v>
      </c>
      <c r="S57" s="55">
        <f t="shared" ref="S57" si="30">P57+Q57+R57</f>
        <v>0</v>
      </c>
      <c r="T57" s="210">
        <f t="shared" si="6"/>
        <v>0</v>
      </c>
      <c r="U57" s="120"/>
    </row>
    <row r="58" spans="1:21" x14ac:dyDescent="0.25">
      <c r="A58" s="282"/>
      <c r="B58" s="329"/>
      <c r="C58" s="295"/>
      <c r="D58" s="171" t="s">
        <v>13</v>
      </c>
      <c r="E58" s="70"/>
      <c r="F58" s="70"/>
      <c r="G58" s="70"/>
      <c r="H58" s="70"/>
      <c r="I58" s="70"/>
      <c r="J58" s="157"/>
      <c r="K58" s="157"/>
      <c r="L58" s="157"/>
      <c r="M58" s="157"/>
      <c r="N58" s="223"/>
      <c r="O58" s="223"/>
      <c r="P58" s="36"/>
      <c r="Q58" s="36"/>
      <c r="R58" s="36"/>
      <c r="S58" s="35"/>
      <c r="T58" s="210">
        <f t="shared" si="6"/>
        <v>0</v>
      </c>
      <c r="U58" s="120"/>
    </row>
    <row r="59" spans="1:21" x14ac:dyDescent="0.25">
      <c r="A59" s="282"/>
      <c r="B59" s="329"/>
      <c r="C59" s="295"/>
      <c r="D59" s="9" t="s">
        <v>119</v>
      </c>
      <c r="E59" s="70"/>
      <c r="F59" s="70"/>
      <c r="G59" s="70"/>
      <c r="H59" s="70"/>
      <c r="I59" s="70"/>
      <c r="J59" s="157"/>
      <c r="K59" s="157"/>
      <c r="L59" s="157"/>
      <c r="M59" s="157"/>
      <c r="N59" s="223"/>
      <c r="O59" s="223"/>
      <c r="P59" s="36"/>
      <c r="Q59" s="36"/>
      <c r="R59" s="36"/>
      <c r="S59" s="35"/>
      <c r="T59" s="210">
        <f t="shared" si="6"/>
        <v>0</v>
      </c>
      <c r="U59" s="120"/>
    </row>
    <row r="60" spans="1:21" x14ac:dyDescent="0.25">
      <c r="A60" s="282"/>
      <c r="B60" s="329"/>
      <c r="C60" s="295"/>
      <c r="D60" s="171" t="s">
        <v>120</v>
      </c>
      <c r="E60" s="70"/>
      <c r="F60" s="70"/>
      <c r="G60" s="70"/>
      <c r="H60" s="70"/>
      <c r="I60" s="70"/>
      <c r="J60" s="157"/>
      <c r="K60" s="157"/>
      <c r="L60" s="157"/>
      <c r="M60" s="157"/>
      <c r="N60" s="223"/>
      <c r="O60" s="223"/>
      <c r="P60" s="36"/>
      <c r="Q60" s="36"/>
      <c r="R60" s="36"/>
      <c r="S60" s="35"/>
      <c r="T60" s="210">
        <f t="shared" si="6"/>
        <v>0</v>
      </c>
      <c r="U60" s="120"/>
    </row>
    <row r="61" spans="1:21" x14ac:dyDescent="0.25">
      <c r="A61" s="282"/>
      <c r="B61" s="329"/>
      <c r="C61" s="295"/>
      <c r="D61" s="134" t="s">
        <v>32</v>
      </c>
      <c r="E61" s="70"/>
      <c r="F61" s="70"/>
      <c r="G61" s="70"/>
      <c r="H61" s="70"/>
      <c r="I61" s="70"/>
      <c r="J61" s="157"/>
      <c r="K61" s="157"/>
      <c r="L61" s="157"/>
      <c r="M61" s="157">
        <v>0</v>
      </c>
      <c r="N61" s="223">
        <v>0</v>
      </c>
      <c r="O61" s="223"/>
      <c r="P61" s="36">
        <f>'пр 7 к Пр'!I45</f>
        <v>0</v>
      </c>
      <c r="Q61" s="36">
        <f>'пр 7 к Пр'!J45</f>
        <v>0</v>
      </c>
      <c r="R61" s="36">
        <f>'пр 7 к Пр'!K45</f>
        <v>0</v>
      </c>
      <c r="S61" s="36">
        <f>'пр 7 к Пр'!L45</f>
        <v>0</v>
      </c>
      <c r="T61" s="210">
        <f t="shared" si="6"/>
        <v>0</v>
      </c>
      <c r="U61" s="120"/>
    </row>
    <row r="62" spans="1:21" ht="47.25" x14ac:dyDescent="0.25">
      <c r="A62" s="282"/>
      <c r="B62" s="329"/>
      <c r="C62" s="295"/>
      <c r="D62" s="10" t="s">
        <v>121</v>
      </c>
      <c r="E62" s="70"/>
      <c r="F62" s="70"/>
      <c r="G62" s="70"/>
      <c r="H62" s="70"/>
      <c r="I62" s="70"/>
      <c r="J62" s="157"/>
      <c r="K62" s="157"/>
      <c r="L62" s="157"/>
      <c r="M62" s="157"/>
      <c r="N62" s="223"/>
      <c r="O62" s="223"/>
      <c r="P62" s="36"/>
      <c r="Q62" s="36"/>
      <c r="R62" s="36"/>
      <c r="S62" s="35"/>
      <c r="T62" s="210">
        <f t="shared" si="6"/>
        <v>0</v>
      </c>
      <c r="U62" s="120"/>
    </row>
    <row r="63" spans="1:21" x14ac:dyDescent="0.25">
      <c r="A63" s="281"/>
      <c r="B63" s="299"/>
      <c r="C63" s="295"/>
      <c r="D63" s="171" t="s">
        <v>14</v>
      </c>
      <c r="E63" s="70"/>
      <c r="F63" s="70"/>
      <c r="G63" s="70"/>
      <c r="H63" s="70"/>
      <c r="I63" s="70"/>
      <c r="J63" s="157"/>
      <c r="K63" s="157"/>
      <c r="L63" s="157"/>
      <c r="M63" s="157"/>
      <c r="N63" s="223"/>
      <c r="O63" s="223"/>
      <c r="P63" s="36"/>
      <c r="Q63" s="36"/>
      <c r="R63" s="36"/>
      <c r="S63" s="35"/>
      <c r="T63" s="210">
        <f t="shared" si="6"/>
        <v>0</v>
      </c>
      <c r="U63" s="120"/>
    </row>
    <row r="64" spans="1:21" x14ac:dyDescent="0.25">
      <c r="A64" s="266"/>
      <c r="B64" s="298" t="s">
        <v>129</v>
      </c>
      <c r="C64" s="295" t="s">
        <v>203</v>
      </c>
      <c r="D64" s="54" t="s">
        <v>29</v>
      </c>
      <c r="E64" s="72">
        <f t="shared" ref="E64:I64" si="31">E66+E67+E68+E69+E70</f>
        <v>0</v>
      </c>
      <c r="F64" s="72">
        <f t="shared" si="31"/>
        <v>0</v>
      </c>
      <c r="G64" s="72">
        <f t="shared" si="31"/>
        <v>0</v>
      </c>
      <c r="H64" s="72">
        <f t="shared" si="31"/>
        <v>0</v>
      </c>
      <c r="I64" s="72">
        <f t="shared" si="31"/>
        <v>0</v>
      </c>
      <c r="J64" s="156">
        <f>J66+J67+J68+J69+J70</f>
        <v>0</v>
      </c>
      <c r="K64" s="156">
        <f>SUM(K66:K68)</f>
        <v>0</v>
      </c>
      <c r="L64" s="156">
        <f t="shared" ref="L64:M64" si="32">SUM(L66:L68)</f>
        <v>0</v>
      </c>
      <c r="M64" s="156">
        <f t="shared" si="32"/>
        <v>0</v>
      </c>
      <c r="N64" s="222">
        <v>0</v>
      </c>
      <c r="O64" s="222"/>
      <c r="P64" s="55">
        <f>P66+P67+P68+P69+P70</f>
        <v>0</v>
      </c>
      <c r="Q64" s="55">
        <f t="shared" ref="Q64" si="33">Q66+Q67+Q68+Q69+Q70</f>
        <v>0</v>
      </c>
      <c r="R64" s="55">
        <f>R68</f>
        <v>0</v>
      </c>
      <c r="S64" s="55">
        <f t="shared" ref="S64:S70" si="34">P64+Q64+R64</f>
        <v>0</v>
      </c>
      <c r="T64" s="210">
        <f t="shared" si="6"/>
        <v>0</v>
      </c>
      <c r="U64" s="119">
        <f t="shared" ref="U64:U71" si="35">SUM(E64:R64)</f>
        <v>0</v>
      </c>
    </row>
    <row r="65" spans="1:24" x14ac:dyDescent="0.25">
      <c r="A65" s="266"/>
      <c r="B65" s="329"/>
      <c r="C65" s="295"/>
      <c r="D65" s="48" t="s">
        <v>13</v>
      </c>
      <c r="E65" s="70"/>
      <c r="F65" s="70"/>
      <c r="G65" s="70"/>
      <c r="H65" s="70"/>
      <c r="I65" s="70"/>
      <c r="J65" s="157"/>
      <c r="K65" s="157"/>
      <c r="L65" s="157"/>
      <c r="M65" s="157"/>
      <c r="N65" s="221"/>
      <c r="O65" s="221"/>
      <c r="P65" s="35"/>
      <c r="Q65" s="35"/>
      <c r="R65" s="35"/>
      <c r="S65" s="35">
        <f t="shared" si="34"/>
        <v>0</v>
      </c>
      <c r="T65" s="210">
        <f t="shared" si="6"/>
        <v>0</v>
      </c>
      <c r="U65" s="117">
        <f t="shared" si="35"/>
        <v>0</v>
      </c>
    </row>
    <row r="66" spans="1:24" x14ac:dyDescent="0.25">
      <c r="A66" s="266"/>
      <c r="B66" s="329"/>
      <c r="C66" s="295"/>
      <c r="D66" s="9" t="s">
        <v>119</v>
      </c>
      <c r="E66" s="70"/>
      <c r="F66" s="70"/>
      <c r="G66" s="70"/>
      <c r="H66" s="70"/>
      <c r="I66" s="70"/>
      <c r="J66" s="157"/>
      <c r="K66" s="157"/>
      <c r="L66" s="157"/>
      <c r="M66" s="157"/>
      <c r="N66" s="221"/>
      <c r="O66" s="221"/>
      <c r="P66" s="35"/>
      <c r="Q66" s="35"/>
      <c r="R66" s="35"/>
      <c r="S66" s="35">
        <f t="shared" si="34"/>
        <v>0</v>
      </c>
      <c r="T66" s="210">
        <f t="shared" si="6"/>
        <v>0</v>
      </c>
      <c r="U66" s="117">
        <f t="shared" si="35"/>
        <v>0</v>
      </c>
    </row>
    <row r="67" spans="1:24" x14ac:dyDescent="0.25">
      <c r="A67" s="266"/>
      <c r="B67" s="329"/>
      <c r="C67" s="295"/>
      <c r="D67" s="48" t="s">
        <v>120</v>
      </c>
      <c r="E67" s="70"/>
      <c r="F67" s="70"/>
      <c r="G67" s="70"/>
      <c r="H67" s="70"/>
      <c r="I67" s="70"/>
      <c r="J67" s="157"/>
      <c r="K67" s="157"/>
      <c r="L67" s="157"/>
      <c r="M67" s="157"/>
      <c r="N67" s="221"/>
      <c r="O67" s="221"/>
      <c r="P67" s="35"/>
      <c r="Q67" s="35"/>
      <c r="R67" s="35"/>
      <c r="S67" s="35">
        <f t="shared" si="34"/>
        <v>0</v>
      </c>
      <c r="T67" s="210">
        <f t="shared" si="6"/>
        <v>0</v>
      </c>
      <c r="U67" s="117">
        <f t="shared" si="35"/>
        <v>0</v>
      </c>
    </row>
    <row r="68" spans="1:24" x14ac:dyDescent="0.25">
      <c r="A68" s="266"/>
      <c r="B68" s="329"/>
      <c r="C68" s="295"/>
      <c r="D68" s="48" t="s">
        <v>32</v>
      </c>
      <c r="E68" s="70"/>
      <c r="F68" s="70"/>
      <c r="G68" s="70"/>
      <c r="H68" s="70">
        <v>0</v>
      </c>
      <c r="I68" s="70"/>
      <c r="J68" s="157"/>
      <c r="K68" s="157"/>
      <c r="L68" s="157">
        <v>0</v>
      </c>
      <c r="M68" s="157">
        <v>0</v>
      </c>
      <c r="N68" s="223">
        <v>0</v>
      </c>
      <c r="O68" s="223"/>
      <c r="P68" s="36">
        <v>0</v>
      </c>
      <c r="Q68" s="36">
        <v>0</v>
      </c>
      <c r="R68" s="36">
        <v>0</v>
      </c>
      <c r="S68" s="35">
        <f t="shared" si="34"/>
        <v>0</v>
      </c>
      <c r="T68" s="210">
        <f t="shared" si="6"/>
        <v>0</v>
      </c>
      <c r="U68" s="120">
        <f t="shared" si="35"/>
        <v>0</v>
      </c>
    </row>
    <row r="69" spans="1:24" ht="47.25" x14ac:dyDescent="0.25">
      <c r="A69" s="266"/>
      <c r="B69" s="329"/>
      <c r="C69" s="295"/>
      <c r="D69" s="10" t="s">
        <v>121</v>
      </c>
      <c r="E69" s="71"/>
      <c r="F69" s="71"/>
      <c r="G69" s="71"/>
      <c r="H69" s="71"/>
      <c r="I69" s="71"/>
      <c r="J69" s="158"/>
      <c r="K69" s="158"/>
      <c r="L69" s="158"/>
      <c r="M69" s="158"/>
      <c r="N69" s="223"/>
      <c r="O69" s="223"/>
      <c r="P69" s="36"/>
      <c r="Q69" s="36"/>
      <c r="R69" s="36"/>
      <c r="S69" s="35">
        <f t="shared" si="34"/>
        <v>0</v>
      </c>
      <c r="T69" s="210">
        <f t="shared" si="6"/>
        <v>0</v>
      </c>
      <c r="U69" s="120">
        <f t="shared" si="35"/>
        <v>0</v>
      </c>
    </row>
    <row r="70" spans="1:24" x14ac:dyDescent="0.25">
      <c r="A70" s="266"/>
      <c r="B70" s="299"/>
      <c r="C70" s="295"/>
      <c r="D70" s="48" t="s">
        <v>14</v>
      </c>
      <c r="E70" s="70"/>
      <c r="F70" s="70"/>
      <c r="G70" s="70"/>
      <c r="H70" s="70"/>
      <c r="I70" s="70"/>
      <c r="J70" s="157"/>
      <c r="K70" s="157"/>
      <c r="L70" s="157"/>
      <c r="M70" s="157"/>
      <c r="N70" s="223"/>
      <c r="O70" s="223"/>
      <c r="P70" s="36"/>
      <c r="Q70" s="36"/>
      <c r="R70" s="36"/>
      <c r="S70" s="35">
        <f t="shared" si="34"/>
        <v>0</v>
      </c>
      <c r="T70" s="210">
        <f t="shared" si="6"/>
        <v>0</v>
      </c>
      <c r="U70" s="120">
        <f t="shared" si="35"/>
        <v>0</v>
      </c>
      <c r="X70" s="115">
        <f>U64</f>
        <v>0</v>
      </c>
    </row>
    <row r="71" spans="1:24" x14ac:dyDescent="0.25">
      <c r="A71" s="266"/>
      <c r="B71" s="298" t="s">
        <v>129</v>
      </c>
      <c r="C71" s="295" t="s">
        <v>225</v>
      </c>
      <c r="D71" s="54" t="s">
        <v>29</v>
      </c>
      <c r="E71" s="72">
        <f t="shared" ref="E71:I71" si="36">E73+E74+E75+E76+E77</f>
        <v>0</v>
      </c>
      <c r="F71" s="72">
        <f t="shared" si="36"/>
        <v>0</v>
      </c>
      <c r="G71" s="72">
        <f t="shared" si="36"/>
        <v>0</v>
      </c>
      <c r="H71" s="72">
        <f t="shared" si="36"/>
        <v>0</v>
      </c>
      <c r="I71" s="72">
        <f t="shared" si="36"/>
        <v>0</v>
      </c>
      <c r="J71" s="156">
        <f>J73+J74+J75+J76+J77</f>
        <v>0</v>
      </c>
      <c r="K71" s="156">
        <f>SUM(K73:K75)</f>
        <v>0</v>
      </c>
      <c r="L71" s="156">
        <f t="shared" ref="L71:M71" si="37">SUM(L73:L75)</f>
        <v>0</v>
      </c>
      <c r="M71" s="156">
        <f t="shared" si="37"/>
        <v>0</v>
      </c>
      <c r="N71" s="222">
        <v>0</v>
      </c>
      <c r="O71" s="222"/>
      <c r="P71" s="55">
        <f>P73+P74+P75+P76+P77</f>
        <v>0</v>
      </c>
      <c r="Q71" s="55">
        <f t="shared" ref="Q71" si="38">Q73+Q74+Q75+Q76+Q77</f>
        <v>0</v>
      </c>
      <c r="R71" s="55">
        <f>R75</f>
        <v>0</v>
      </c>
      <c r="S71" s="55">
        <f t="shared" ref="S71:S77" si="39">P71+Q71+R71</f>
        <v>0</v>
      </c>
      <c r="T71" s="210">
        <f t="shared" si="6"/>
        <v>0</v>
      </c>
      <c r="U71" s="119">
        <f t="shared" si="35"/>
        <v>0</v>
      </c>
    </row>
    <row r="72" spans="1:24" x14ac:dyDescent="0.25">
      <c r="A72" s="266"/>
      <c r="B72" s="329"/>
      <c r="C72" s="295"/>
      <c r="D72" s="175" t="s">
        <v>13</v>
      </c>
      <c r="E72" s="70"/>
      <c r="F72" s="70"/>
      <c r="G72" s="70"/>
      <c r="H72" s="70"/>
      <c r="I72" s="70"/>
      <c r="J72" s="157"/>
      <c r="K72" s="157"/>
      <c r="L72" s="157"/>
      <c r="M72" s="157"/>
      <c r="N72" s="221"/>
      <c r="O72" s="221"/>
      <c r="P72" s="35"/>
      <c r="Q72" s="35"/>
      <c r="R72" s="35"/>
      <c r="S72" s="35">
        <f t="shared" si="39"/>
        <v>0</v>
      </c>
      <c r="T72" s="210">
        <f t="shared" si="6"/>
        <v>0</v>
      </c>
      <c r="U72" s="117">
        <f t="shared" ref="U72:U77" si="40">SUM(E72:R72)</f>
        <v>0</v>
      </c>
    </row>
    <row r="73" spans="1:24" x14ac:dyDescent="0.25">
      <c r="A73" s="266"/>
      <c r="B73" s="329"/>
      <c r="C73" s="295"/>
      <c r="D73" s="9" t="s">
        <v>119</v>
      </c>
      <c r="E73" s="70"/>
      <c r="F73" s="70"/>
      <c r="G73" s="70"/>
      <c r="H73" s="70"/>
      <c r="I73" s="70"/>
      <c r="J73" s="157"/>
      <c r="K73" s="157"/>
      <c r="L73" s="157"/>
      <c r="M73" s="157"/>
      <c r="N73" s="221"/>
      <c r="O73" s="221"/>
      <c r="P73" s="35"/>
      <c r="Q73" s="35"/>
      <c r="R73" s="35"/>
      <c r="S73" s="35">
        <f t="shared" si="39"/>
        <v>0</v>
      </c>
      <c r="T73" s="210">
        <f t="shared" si="6"/>
        <v>0</v>
      </c>
      <c r="U73" s="117">
        <f t="shared" si="40"/>
        <v>0</v>
      </c>
    </row>
    <row r="74" spans="1:24" x14ac:dyDescent="0.25">
      <c r="A74" s="266"/>
      <c r="B74" s="329"/>
      <c r="C74" s="295"/>
      <c r="D74" s="175" t="s">
        <v>120</v>
      </c>
      <c r="E74" s="70"/>
      <c r="F74" s="70"/>
      <c r="G74" s="70"/>
      <c r="H74" s="70"/>
      <c r="I74" s="70"/>
      <c r="J74" s="157"/>
      <c r="K74" s="157"/>
      <c r="L74" s="157"/>
      <c r="M74" s="157"/>
      <c r="N74" s="221"/>
      <c r="O74" s="221"/>
      <c r="P74" s="35"/>
      <c r="Q74" s="35"/>
      <c r="R74" s="35"/>
      <c r="S74" s="35">
        <f t="shared" si="39"/>
        <v>0</v>
      </c>
      <c r="T74" s="210">
        <f t="shared" si="6"/>
        <v>0</v>
      </c>
      <c r="U74" s="117">
        <f t="shared" si="40"/>
        <v>0</v>
      </c>
    </row>
    <row r="75" spans="1:24" x14ac:dyDescent="0.25">
      <c r="A75" s="266"/>
      <c r="B75" s="329"/>
      <c r="C75" s="295"/>
      <c r="D75" s="175" t="s">
        <v>32</v>
      </c>
      <c r="E75" s="70"/>
      <c r="F75" s="70"/>
      <c r="G75" s="70"/>
      <c r="H75" s="70">
        <v>0</v>
      </c>
      <c r="I75" s="70"/>
      <c r="J75" s="157"/>
      <c r="K75" s="157"/>
      <c r="L75" s="157">
        <v>0</v>
      </c>
      <c r="M75" s="157">
        <v>0</v>
      </c>
      <c r="N75" s="223">
        <v>0</v>
      </c>
      <c r="O75" s="223"/>
      <c r="P75" s="36">
        <f>'пр 7 к Пр'!I51</f>
        <v>0</v>
      </c>
      <c r="Q75" s="36">
        <v>0</v>
      </c>
      <c r="R75" s="36">
        <v>0</v>
      </c>
      <c r="S75" s="35">
        <f t="shared" si="39"/>
        <v>0</v>
      </c>
      <c r="T75" s="210">
        <f t="shared" si="6"/>
        <v>0</v>
      </c>
      <c r="U75" s="120">
        <f t="shared" si="40"/>
        <v>0</v>
      </c>
    </row>
    <row r="76" spans="1:24" ht="47.25" x14ac:dyDescent="0.25">
      <c r="A76" s="266"/>
      <c r="B76" s="329"/>
      <c r="C76" s="295"/>
      <c r="D76" s="10" t="s">
        <v>121</v>
      </c>
      <c r="E76" s="71"/>
      <c r="F76" s="71"/>
      <c r="G76" s="71"/>
      <c r="H76" s="71"/>
      <c r="I76" s="71"/>
      <c r="J76" s="158"/>
      <c r="K76" s="158"/>
      <c r="L76" s="158"/>
      <c r="M76" s="158"/>
      <c r="N76" s="223"/>
      <c r="O76" s="223"/>
      <c r="P76" s="36"/>
      <c r="Q76" s="36"/>
      <c r="R76" s="36"/>
      <c r="S76" s="35">
        <f t="shared" si="39"/>
        <v>0</v>
      </c>
      <c r="T76" s="210">
        <f t="shared" si="6"/>
        <v>0</v>
      </c>
      <c r="U76" s="120">
        <f t="shared" si="40"/>
        <v>0</v>
      </c>
    </row>
    <row r="77" spans="1:24" x14ac:dyDescent="0.25">
      <c r="A77" s="266"/>
      <c r="B77" s="299"/>
      <c r="C77" s="295"/>
      <c r="D77" s="175" t="s">
        <v>14</v>
      </c>
      <c r="E77" s="70"/>
      <c r="F77" s="70"/>
      <c r="G77" s="70"/>
      <c r="H77" s="70"/>
      <c r="I77" s="70"/>
      <c r="J77" s="157"/>
      <c r="K77" s="157"/>
      <c r="L77" s="157"/>
      <c r="M77" s="157"/>
      <c r="N77" s="223"/>
      <c r="O77" s="223"/>
      <c r="P77" s="36"/>
      <c r="Q77" s="36"/>
      <c r="R77" s="36"/>
      <c r="S77" s="35">
        <f t="shared" si="39"/>
        <v>0</v>
      </c>
      <c r="T77" s="210">
        <f t="shared" si="6"/>
        <v>0</v>
      </c>
      <c r="U77" s="120">
        <f t="shared" si="40"/>
        <v>0</v>
      </c>
      <c r="X77" s="115">
        <f>U71</f>
        <v>0</v>
      </c>
    </row>
  </sheetData>
  <mergeCells count="37">
    <mergeCell ref="Q1:S1"/>
    <mergeCell ref="A64:A70"/>
    <mergeCell ref="B64:B70"/>
    <mergeCell ref="C64:C70"/>
    <mergeCell ref="C43:C49"/>
    <mergeCell ref="B43:B49"/>
    <mergeCell ref="A43:A49"/>
    <mergeCell ref="Q4:S4"/>
    <mergeCell ref="A36:A42"/>
    <mergeCell ref="B36:B42"/>
    <mergeCell ref="C36:C42"/>
    <mergeCell ref="S12:S13"/>
    <mergeCell ref="A15:A21"/>
    <mergeCell ref="B15:B21"/>
    <mergeCell ref="C15:C21"/>
    <mergeCell ref="A8:S8"/>
    <mergeCell ref="A29:A35"/>
    <mergeCell ref="Q5:S5"/>
    <mergeCell ref="B29:B35"/>
    <mergeCell ref="C29:C35"/>
    <mergeCell ref="A12:A13"/>
    <mergeCell ref="B12:B13"/>
    <mergeCell ref="C12:C13"/>
    <mergeCell ref="A9:S9"/>
    <mergeCell ref="A22:A28"/>
    <mergeCell ref="B22:B28"/>
    <mergeCell ref="D12:D13"/>
    <mergeCell ref="C22:C28"/>
    <mergeCell ref="A71:A77"/>
    <mergeCell ref="B71:B77"/>
    <mergeCell ref="C71:C77"/>
    <mergeCell ref="B50:B56"/>
    <mergeCell ref="B57:B63"/>
    <mergeCell ref="A50:A56"/>
    <mergeCell ref="A57:A63"/>
    <mergeCell ref="C50:C56"/>
    <mergeCell ref="C57:C63"/>
  </mergeCells>
  <pageMargins left="0.78740157480314965" right="0.19685039370078741" top="0.74803149606299213" bottom="0.74803149606299213" header="0.31496062992125984" footer="3.937007874015748E-2"/>
  <pageSetup paperSize="9" scale="64" firstPageNumber="66" fitToHeight="0" orientation="portrait" useFirstPageNumber="1" r:id="rId1"/>
  <headerFooter>
    <oddHeader>&amp;C&amp;P</oddHeader>
  </headerFooter>
  <rowBreaks count="2" manualBreakCount="2">
    <brk id="3" max="18" man="1"/>
    <brk id="55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1"/>
  <sheetViews>
    <sheetView view="pageBreakPreview" zoomScale="115" zoomScaleNormal="100" zoomScaleSheetLayoutView="115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7" t="s">
        <v>11</v>
      </c>
      <c r="B1" s="337" t="s">
        <v>165</v>
      </c>
      <c r="C1" s="337" t="s">
        <v>166</v>
      </c>
      <c r="D1" s="337" t="s">
        <v>167</v>
      </c>
      <c r="E1" s="337" t="s">
        <v>168</v>
      </c>
      <c r="F1" s="337"/>
      <c r="G1" s="337"/>
      <c r="H1" s="337"/>
      <c r="I1" s="337"/>
      <c r="J1" s="338"/>
    </row>
    <row r="2" spans="1:12" ht="15.75" customHeight="1" x14ac:dyDescent="0.25">
      <c r="A2" s="337"/>
      <c r="B2" s="337"/>
      <c r="C2" s="337"/>
      <c r="D2" s="337"/>
      <c r="E2" s="337" t="s">
        <v>175</v>
      </c>
      <c r="F2" s="337"/>
      <c r="G2" s="337"/>
      <c r="H2" s="337"/>
      <c r="I2" s="337" t="s">
        <v>169</v>
      </c>
      <c r="J2" s="338"/>
    </row>
    <row r="3" spans="1:12" ht="15.75" customHeight="1" x14ac:dyDescent="0.25">
      <c r="A3" s="337"/>
      <c r="B3" s="337"/>
      <c r="C3" s="337"/>
      <c r="D3" s="337"/>
      <c r="E3" s="337" t="s">
        <v>170</v>
      </c>
      <c r="F3" s="337"/>
      <c r="G3" s="337"/>
      <c r="H3" s="337" t="s">
        <v>171</v>
      </c>
      <c r="I3" s="337"/>
      <c r="J3" s="338"/>
    </row>
    <row r="4" spans="1:12" x14ac:dyDescent="0.25">
      <c r="A4" s="337"/>
      <c r="B4" s="337"/>
      <c r="C4" s="337"/>
      <c r="D4" s="337"/>
      <c r="E4" s="98">
        <v>2019</v>
      </c>
      <c r="F4" s="98">
        <v>2020</v>
      </c>
      <c r="G4" s="98">
        <v>2021</v>
      </c>
      <c r="H4" s="337"/>
      <c r="I4" s="337"/>
      <c r="J4" s="338"/>
    </row>
    <row r="5" spans="1:12" ht="60.75" customHeight="1" x14ac:dyDescent="0.25">
      <c r="A5" s="98">
        <v>1</v>
      </c>
      <c r="B5" s="102" t="str">
        <f>'пр 2 к ПП 1'!B14</f>
        <v>Поддержка малого и среднего предпринимательства</v>
      </c>
      <c r="C5" s="99" t="s">
        <v>174</v>
      </c>
      <c r="D5" s="98" t="s">
        <v>176</v>
      </c>
      <c r="E5" s="100">
        <f>'пр 2 к ПП 1'!H14</f>
        <v>100</v>
      </c>
      <c r="F5" s="100">
        <f>'пр 2 к ПП 1'!I14</f>
        <v>100</v>
      </c>
      <c r="G5" s="100">
        <f>'пр 2 к ПП 1'!J14</f>
        <v>100</v>
      </c>
      <c r="H5" s="100">
        <f t="shared" ref="H5:H6" si="0">SUM(E5:G5)</f>
        <v>300</v>
      </c>
      <c r="I5" s="98" t="s">
        <v>172</v>
      </c>
      <c r="J5" s="338"/>
    </row>
    <row r="6" spans="1:12" ht="60.75" customHeight="1" x14ac:dyDescent="0.25">
      <c r="A6" s="98">
        <v>2</v>
      </c>
      <c r="B6" s="102" t="str">
        <f>'пр 2 к ПП 1'!B20</f>
        <v>Поддержка и развитие предпринимательства среди молодежи</v>
      </c>
      <c r="C6" s="99" t="s">
        <v>174</v>
      </c>
      <c r="D6" s="98" t="s">
        <v>176</v>
      </c>
      <c r="E6" s="101">
        <f>'пр 2 к ПП 1'!H20</f>
        <v>25</v>
      </c>
      <c r="F6" s="101">
        <f>'пр 2 к ПП 1'!I20</f>
        <v>25</v>
      </c>
      <c r="G6" s="101">
        <f>'пр 2 к ПП 1'!J20</f>
        <v>25</v>
      </c>
      <c r="H6" s="100">
        <f t="shared" si="0"/>
        <v>75</v>
      </c>
      <c r="I6" s="98" t="s">
        <v>172</v>
      </c>
      <c r="J6" s="338"/>
    </row>
    <row r="7" spans="1:12" x14ac:dyDescent="0.25">
      <c r="A7" s="103"/>
      <c r="B7" s="104" t="s">
        <v>173</v>
      </c>
      <c r="C7" s="103" t="s">
        <v>23</v>
      </c>
      <c r="D7" s="103" t="s">
        <v>23</v>
      </c>
      <c r="E7" s="105">
        <f>E5+E6</f>
        <v>125</v>
      </c>
      <c r="F7" s="105">
        <f t="shared" ref="F7:H7" si="1">F5+F6</f>
        <v>125</v>
      </c>
      <c r="G7" s="105">
        <f t="shared" si="1"/>
        <v>125</v>
      </c>
      <c r="H7" s="105">
        <f t="shared" si="1"/>
        <v>375</v>
      </c>
      <c r="I7" s="103" t="s">
        <v>23</v>
      </c>
      <c r="J7" s="107"/>
    </row>
    <row r="9" spans="1:12" s="109" customFormat="1" x14ac:dyDescent="0.25">
      <c r="A9" s="110"/>
      <c r="E9" s="111">
        <f>'пр 2 к ПП 1'!H21</f>
        <v>751.6</v>
      </c>
      <c r="F9" s="111">
        <f>'пр 2 к ПП 1'!I21</f>
        <v>751.6</v>
      </c>
      <c r="G9" s="111">
        <f>'пр 2 к ПП 1'!J21</f>
        <v>125</v>
      </c>
      <c r="H9" s="111">
        <f>'пр 2 к ПП 1'!K21</f>
        <v>1628.2</v>
      </c>
      <c r="K9" s="106"/>
      <c r="L9" s="106"/>
    </row>
    <row r="10" spans="1:12" s="109" customFormat="1" x14ac:dyDescent="0.25">
      <c r="A10" s="110"/>
      <c r="E10" s="112">
        <f>E9-E7</f>
        <v>626.6</v>
      </c>
      <c r="F10" s="112">
        <f t="shared" ref="F10:H10" si="2">F9-F7</f>
        <v>626.6</v>
      </c>
      <c r="G10" s="112">
        <f t="shared" si="2"/>
        <v>0</v>
      </c>
      <c r="H10" s="112">
        <f t="shared" si="2"/>
        <v>1253.2</v>
      </c>
      <c r="K10" s="106"/>
      <c r="L10" s="106"/>
    </row>
    <row r="11" spans="1:12" s="109" customFormat="1" x14ac:dyDescent="0.25">
      <c r="A11" s="110"/>
      <c r="E11" s="112"/>
      <c r="F11" s="112"/>
      <c r="G11" s="112"/>
      <c r="H11" s="112"/>
      <c r="K11" s="106"/>
      <c r="L11" s="106"/>
    </row>
  </sheetData>
  <mergeCells count="10">
    <mergeCell ref="A1:A4"/>
    <mergeCell ref="B1:B4"/>
    <mergeCell ref="C1:C4"/>
    <mergeCell ref="D1:D4"/>
    <mergeCell ref="J1:J6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2"/>
  <sheetViews>
    <sheetView view="pageBreakPreview" zoomScaleNormal="100" zoomScaleSheetLayoutView="100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7" t="s">
        <v>11</v>
      </c>
      <c r="B1" s="337" t="s">
        <v>165</v>
      </c>
      <c r="C1" s="337" t="s">
        <v>166</v>
      </c>
      <c r="D1" s="337" t="s">
        <v>167</v>
      </c>
      <c r="E1" s="337" t="s">
        <v>168</v>
      </c>
      <c r="F1" s="337"/>
      <c r="G1" s="337"/>
      <c r="H1" s="337"/>
      <c r="I1" s="337"/>
      <c r="J1" s="338"/>
    </row>
    <row r="2" spans="1:12" ht="15.75" customHeight="1" x14ac:dyDescent="0.25">
      <c r="A2" s="337"/>
      <c r="B2" s="337"/>
      <c r="C2" s="337"/>
      <c r="D2" s="337"/>
      <c r="E2" s="337" t="s">
        <v>175</v>
      </c>
      <c r="F2" s="337"/>
      <c r="G2" s="337"/>
      <c r="H2" s="337"/>
      <c r="I2" s="337" t="s">
        <v>169</v>
      </c>
      <c r="J2" s="338"/>
    </row>
    <row r="3" spans="1:12" ht="15.75" customHeight="1" x14ac:dyDescent="0.25">
      <c r="A3" s="337"/>
      <c r="B3" s="337"/>
      <c r="C3" s="337"/>
      <c r="D3" s="337"/>
      <c r="E3" s="337" t="s">
        <v>170</v>
      </c>
      <c r="F3" s="337"/>
      <c r="G3" s="337"/>
      <c r="H3" s="337" t="s">
        <v>171</v>
      </c>
      <c r="I3" s="337"/>
      <c r="J3" s="338"/>
    </row>
    <row r="4" spans="1:12" x14ac:dyDescent="0.25">
      <c r="A4" s="337"/>
      <c r="B4" s="337"/>
      <c r="C4" s="337"/>
      <c r="D4" s="337"/>
      <c r="E4" s="98">
        <v>2020</v>
      </c>
      <c r="F4" s="98">
        <v>2021</v>
      </c>
      <c r="G4" s="98">
        <v>2022</v>
      </c>
      <c r="H4" s="337"/>
      <c r="I4" s="337"/>
      <c r="J4" s="338"/>
    </row>
    <row r="5" spans="1:12" ht="60.75" customHeight="1" x14ac:dyDescent="0.25">
      <c r="A5" s="98">
        <v>1</v>
      </c>
      <c r="B5" s="102" t="str">
        <f>'пр.2 к ПП 2'!B16</f>
        <v>Предоставление субсидии  на возмещение части затрат производства и реализации сельскохозяйственной продукции</v>
      </c>
      <c r="C5" s="99" t="s">
        <v>174</v>
      </c>
      <c r="D5" s="98" t="s">
        <v>176</v>
      </c>
      <c r="E5" s="100">
        <f>'пр.2 к ПП 2'!H16</f>
        <v>500</v>
      </c>
      <c r="F5" s="100">
        <f>'пр.2 к ПП 2'!I16</f>
        <v>500</v>
      </c>
      <c r="G5" s="100">
        <f>'пр.2 к ПП 2'!J16</f>
        <v>500</v>
      </c>
      <c r="H5" s="100">
        <f t="shared" ref="H5:H7" si="0">SUM(E5:G5)</f>
        <v>1500</v>
      </c>
      <c r="I5" s="98" t="s">
        <v>172</v>
      </c>
      <c r="J5" s="338"/>
    </row>
    <row r="6" spans="1:12" ht="89.25" x14ac:dyDescent="0.25">
      <c r="A6" s="146"/>
      <c r="B6" s="163" t="s">
        <v>185</v>
      </c>
      <c r="C6" s="164"/>
      <c r="D6" s="165"/>
      <c r="E6" s="166">
        <f>'пр.2 к ПП 2'!H17</f>
        <v>0</v>
      </c>
      <c r="F6" s="166">
        <f>'пр.2 к ПП 2'!I17</f>
        <v>0</v>
      </c>
      <c r="G6" s="166">
        <f>'пр.2 к ПП 2'!J17</f>
        <v>0</v>
      </c>
      <c r="H6" s="166">
        <f>SUM(E6:G6)</f>
        <v>0</v>
      </c>
      <c r="I6" s="165"/>
      <c r="J6" s="338"/>
    </row>
    <row r="7" spans="1:12" ht="60.75" customHeight="1" x14ac:dyDescent="0.25">
      <c r="A7" s="98">
        <v>2</v>
      </c>
      <c r="B7" s="102" t="str">
        <f>'пр.2 к ПП 2'!B19</f>
        <v>Предоставление субсидии на развитие личных подсобных хозяйств на территории Туруханского района</v>
      </c>
      <c r="C7" s="99" t="s">
        <v>174</v>
      </c>
      <c r="D7" s="98" t="s">
        <v>176</v>
      </c>
      <c r="E7" s="101">
        <f>'пр.2 к ПП 2'!H19</f>
        <v>100</v>
      </c>
      <c r="F7" s="101">
        <f>'пр.2 к ПП 2'!I19</f>
        <v>100</v>
      </c>
      <c r="G7" s="101">
        <f>'пр.2 к ПП 2'!J19</f>
        <v>100</v>
      </c>
      <c r="H7" s="100">
        <f t="shared" si="0"/>
        <v>300</v>
      </c>
      <c r="I7" s="98" t="s">
        <v>172</v>
      </c>
      <c r="J7" s="338"/>
    </row>
    <row r="8" spans="1:12" x14ac:dyDescent="0.25">
      <c r="A8" s="103"/>
      <c r="B8" s="104" t="s">
        <v>173</v>
      </c>
      <c r="C8" s="103" t="s">
        <v>23</v>
      </c>
      <c r="D8" s="103" t="s">
        <v>23</v>
      </c>
      <c r="E8" s="105">
        <f>SUM(E5:E7)</f>
        <v>600</v>
      </c>
      <c r="F8" s="105">
        <f t="shared" ref="F8:H8" si="1">SUM(F5:F7)</f>
        <v>600</v>
      </c>
      <c r="G8" s="105">
        <f t="shared" si="1"/>
        <v>600</v>
      </c>
      <c r="H8" s="105">
        <f t="shared" si="1"/>
        <v>1800</v>
      </c>
      <c r="I8" s="103" t="s">
        <v>23</v>
      </c>
      <c r="J8" s="107"/>
    </row>
    <row r="10" spans="1:12" s="109" customFormat="1" x14ac:dyDescent="0.25">
      <c r="A10" s="110"/>
      <c r="E10" s="111">
        <f>'пр.2 к ПП 2'!H20</f>
        <v>600</v>
      </c>
      <c r="F10" s="111">
        <f>'пр.2 к ПП 2'!I20</f>
        <v>600</v>
      </c>
      <c r="G10" s="111">
        <f>'пр.2 к ПП 2'!J20</f>
        <v>600</v>
      </c>
      <c r="H10" s="111">
        <f>'пр.2 к ПП 2'!K20</f>
        <v>1800</v>
      </c>
      <c r="K10" s="106"/>
      <c r="L10" s="106"/>
    </row>
    <row r="11" spans="1:12" s="109" customFormat="1" x14ac:dyDescent="0.25">
      <c r="A11" s="110"/>
      <c r="E11" s="112">
        <f>E10-E8</f>
        <v>0</v>
      </c>
      <c r="F11" s="112">
        <f t="shared" ref="F11:H11" si="2">F10-F8</f>
        <v>0</v>
      </c>
      <c r="G11" s="112">
        <f t="shared" si="2"/>
        <v>0</v>
      </c>
      <c r="H11" s="112">
        <f t="shared" si="2"/>
        <v>0</v>
      </c>
      <c r="K11" s="106"/>
      <c r="L11" s="106"/>
    </row>
    <row r="12" spans="1:12" s="109" customFormat="1" x14ac:dyDescent="0.25">
      <c r="A12" s="110"/>
      <c r="E12" s="112"/>
      <c r="F12" s="112"/>
      <c r="G12" s="112"/>
      <c r="H12" s="112"/>
      <c r="K12" s="106"/>
      <c r="L12" s="106"/>
    </row>
  </sheetData>
  <mergeCells count="10">
    <mergeCell ref="A1:A4"/>
    <mergeCell ref="B1:B4"/>
    <mergeCell ref="C1:C4"/>
    <mergeCell ref="D1:D4"/>
    <mergeCell ref="J1:J7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0"/>
  <sheetViews>
    <sheetView view="pageBreakPreview" zoomScale="130" zoomScaleNormal="100" zoomScaleSheetLayoutView="130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7" t="s">
        <v>11</v>
      </c>
      <c r="B1" s="337" t="s">
        <v>165</v>
      </c>
      <c r="C1" s="337" t="s">
        <v>166</v>
      </c>
      <c r="D1" s="337" t="s">
        <v>167</v>
      </c>
      <c r="E1" s="337" t="s">
        <v>168</v>
      </c>
      <c r="F1" s="337"/>
      <c r="G1" s="337"/>
      <c r="H1" s="337"/>
      <c r="I1" s="337"/>
      <c r="J1" s="338"/>
    </row>
    <row r="2" spans="1:12" ht="15.75" customHeight="1" x14ac:dyDescent="0.25">
      <c r="A2" s="337"/>
      <c r="B2" s="337"/>
      <c r="C2" s="337"/>
      <c r="D2" s="337"/>
      <c r="E2" s="337" t="s">
        <v>175</v>
      </c>
      <c r="F2" s="337"/>
      <c r="G2" s="337"/>
      <c r="H2" s="337"/>
      <c r="I2" s="337" t="s">
        <v>169</v>
      </c>
      <c r="J2" s="338"/>
    </row>
    <row r="3" spans="1:12" ht="15.75" customHeight="1" x14ac:dyDescent="0.25">
      <c r="A3" s="337"/>
      <c r="B3" s="337"/>
      <c r="C3" s="337"/>
      <c r="D3" s="337"/>
      <c r="E3" s="337" t="s">
        <v>170</v>
      </c>
      <c r="F3" s="337"/>
      <c r="G3" s="337"/>
      <c r="H3" s="337" t="s">
        <v>171</v>
      </c>
      <c r="I3" s="337"/>
      <c r="J3" s="338"/>
    </row>
    <row r="4" spans="1:12" x14ac:dyDescent="0.25">
      <c r="A4" s="337"/>
      <c r="B4" s="337"/>
      <c r="C4" s="337"/>
      <c r="D4" s="337"/>
      <c r="E4" s="98">
        <v>2019</v>
      </c>
      <c r="F4" s="98">
        <v>2020</v>
      </c>
      <c r="G4" s="98">
        <v>2021</v>
      </c>
      <c r="H4" s="337"/>
      <c r="I4" s="337"/>
      <c r="J4" s="338"/>
    </row>
    <row r="5" spans="1:12" ht="60.75" customHeight="1" x14ac:dyDescent="0.25">
      <c r="A5" s="98">
        <v>1</v>
      </c>
      <c r="B5" s="102" t="str">
        <f>'пр.2 к ПП 3'!B15</f>
        <v xml:space="preserve">Предоставление субсидий на возмещение части затрат, связанных с транспортировкой основных продуктов питания  </v>
      </c>
      <c r="C5" s="99" t="s">
        <v>174</v>
      </c>
      <c r="D5" s="98" t="s">
        <v>176</v>
      </c>
      <c r="E5" s="100">
        <f>'пр.2 к ПП 3'!H15+'пр.2 к ПП 3'!H16</f>
        <v>100</v>
      </c>
      <c r="F5" s="100">
        <f>'пр.2 к ПП 3'!I15+'пр.2 к ПП 3'!I16</f>
        <v>100</v>
      </c>
      <c r="G5" s="100">
        <f>'пр.2 к ПП 3'!J15+'пр.2 к ПП 3'!J16</f>
        <v>100</v>
      </c>
      <c r="H5" s="100">
        <f t="shared" ref="H5" si="0">SUM(E5:G5)</f>
        <v>300</v>
      </c>
      <c r="I5" s="98" t="s">
        <v>172</v>
      </c>
      <c r="J5" s="338"/>
    </row>
    <row r="6" spans="1:12" x14ac:dyDescent="0.25">
      <c r="A6" s="103"/>
      <c r="B6" s="104" t="s">
        <v>173</v>
      </c>
      <c r="C6" s="103" t="s">
        <v>23</v>
      </c>
      <c r="D6" s="103" t="s">
        <v>23</v>
      </c>
      <c r="E6" s="105">
        <f>E5</f>
        <v>100</v>
      </c>
      <c r="F6" s="105">
        <f t="shared" ref="F6" si="1">F5</f>
        <v>100</v>
      </c>
      <c r="G6" s="105">
        <f t="shared" ref="G6" si="2">G5</f>
        <v>100</v>
      </c>
      <c r="H6" s="105">
        <f t="shared" ref="H6" si="3">H5</f>
        <v>300</v>
      </c>
      <c r="I6" s="103" t="s">
        <v>23</v>
      </c>
      <c r="J6" s="107"/>
    </row>
    <row r="8" spans="1:12" s="109" customFormat="1" x14ac:dyDescent="0.25">
      <c r="A8" s="110"/>
      <c r="E8" s="111">
        <f>'пр.2 к ПП 3'!H17</f>
        <v>100</v>
      </c>
      <c r="F8" s="111">
        <f>'пр.2 к ПП 3'!I17</f>
        <v>100</v>
      </c>
      <c r="G8" s="111">
        <f>'пр.2 к ПП 3'!J17</f>
        <v>100</v>
      </c>
      <c r="H8" s="111">
        <f>'пр.2 к ПП 3'!K17</f>
        <v>300</v>
      </c>
      <c r="K8" s="106"/>
      <c r="L8" s="106"/>
    </row>
    <row r="9" spans="1:12" s="109" customFormat="1" x14ac:dyDescent="0.25">
      <c r="A9" s="110"/>
      <c r="E9" s="112">
        <f>E8-E6</f>
        <v>0</v>
      </c>
      <c r="F9" s="112">
        <f t="shared" ref="F9:H9" si="4">F8-F6</f>
        <v>0</v>
      </c>
      <c r="G9" s="112">
        <f t="shared" si="4"/>
        <v>0</v>
      </c>
      <c r="H9" s="112">
        <f t="shared" si="4"/>
        <v>0</v>
      </c>
      <c r="K9" s="106"/>
      <c r="L9" s="106"/>
    </row>
    <row r="10" spans="1:12" s="109" customFormat="1" x14ac:dyDescent="0.25">
      <c r="A10" s="110"/>
      <c r="E10" s="112"/>
      <c r="F10" s="112"/>
      <c r="G10" s="112"/>
      <c r="H10" s="112"/>
      <c r="K10" s="106"/>
      <c r="L10" s="106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1"/>
  <sheetViews>
    <sheetView view="pageBreakPreview" zoomScaleNormal="100" zoomScaleSheetLayoutView="100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7" t="s">
        <v>11</v>
      </c>
      <c r="B1" s="337" t="s">
        <v>165</v>
      </c>
      <c r="C1" s="337" t="s">
        <v>166</v>
      </c>
      <c r="D1" s="337" t="s">
        <v>167</v>
      </c>
      <c r="E1" s="337" t="s">
        <v>168</v>
      </c>
      <c r="F1" s="337"/>
      <c r="G1" s="337"/>
      <c r="H1" s="337"/>
      <c r="I1" s="337"/>
      <c r="J1" s="338"/>
    </row>
    <row r="2" spans="1:12" ht="15.75" customHeight="1" x14ac:dyDescent="0.25">
      <c r="A2" s="337"/>
      <c r="B2" s="337"/>
      <c r="C2" s="337"/>
      <c r="D2" s="337"/>
      <c r="E2" s="337" t="s">
        <v>175</v>
      </c>
      <c r="F2" s="337"/>
      <c r="G2" s="337"/>
      <c r="H2" s="337"/>
      <c r="I2" s="337" t="s">
        <v>169</v>
      </c>
      <c r="J2" s="338"/>
    </row>
    <row r="3" spans="1:12" ht="15.75" customHeight="1" x14ac:dyDescent="0.25">
      <c r="A3" s="337"/>
      <c r="B3" s="337"/>
      <c r="C3" s="337"/>
      <c r="D3" s="337"/>
      <c r="E3" s="337" t="s">
        <v>170</v>
      </c>
      <c r="F3" s="337"/>
      <c r="G3" s="337"/>
      <c r="H3" s="337" t="s">
        <v>171</v>
      </c>
      <c r="I3" s="337"/>
      <c r="J3" s="338"/>
    </row>
    <row r="4" spans="1:12" x14ac:dyDescent="0.25">
      <c r="A4" s="337"/>
      <c r="B4" s="337"/>
      <c r="C4" s="337"/>
      <c r="D4" s="337"/>
      <c r="E4" s="98">
        <v>2019</v>
      </c>
      <c r="F4" s="98">
        <v>2020</v>
      </c>
      <c r="G4" s="98">
        <v>2021</v>
      </c>
      <c r="H4" s="337"/>
      <c r="I4" s="337"/>
      <c r="J4" s="338"/>
    </row>
    <row r="5" spans="1:12" ht="78.75" customHeight="1" x14ac:dyDescent="0.25">
      <c r="A5" s="98">
        <v>1</v>
      </c>
      <c r="B5" s="102" t="str">
        <f>'пр. 2 к ПП 4'!B11</f>
        <v>Предоставление производителям хлеба субсидии на возмещение части затрат, связанных с производством  и реализацией хлеба</v>
      </c>
      <c r="C5" s="99" t="s">
        <v>174</v>
      </c>
      <c r="D5" s="98" t="s">
        <v>176</v>
      </c>
      <c r="E5" s="100">
        <f>'пр. 2 к ПП 4'!H11</f>
        <v>6959.0510000000004</v>
      </c>
      <c r="F5" s="100">
        <f>'пр. 2 к ПП 4'!I11</f>
        <v>6959.0510000000004</v>
      </c>
      <c r="G5" s="100">
        <f>'пр. 2 к ПП 4'!J11</f>
        <v>6959.0510000000004</v>
      </c>
      <c r="H5" s="100">
        <f t="shared" ref="H5" si="0">SUM(E5:G5)</f>
        <v>20877.153000000002</v>
      </c>
      <c r="I5" s="98" t="s">
        <v>172</v>
      </c>
      <c r="J5" s="338"/>
    </row>
    <row r="6" spans="1:12" ht="78.75" customHeight="1" x14ac:dyDescent="0.25">
      <c r="A6" s="146"/>
      <c r="B6" s="163" t="s">
        <v>106</v>
      </c>
      <c r="C6" s="164"/>
      <c r="D6" s="165"/>
      <c r="E6" s="166">
        <f>'пр. 2 к ПП 4'!H12</f>
        <v>0</v>
      </c>
      <c r="F6" s="166">
        <f>'пр. 2 к ПП 4'!I12</f>
        <v>0</v>
      </c>
      <c r="G6" s="166">
        <f>'пр. 2 к ПП 4'!J12</f>
        <v>0</v>
      </c>
      <c r="H6" s="166">
        <f>'пр. 2 к ПП 4'!K12</f>
        <v>0</v>
      </c>
      <c r="I6" s="165"/>
      <c r="J6" s="147"/>
    </row>
    <row r="7" spans="1:12" x14ac:dyDescent="0.25">
      <c r="A7" s="103"/>
      <c r="B7" s="104" t="s">
        <v>173</v>
      </c>
      <c r="C7" s="103" t="s">
        <v>23</v>
      </c>
      <c r="D7" s="103" t="s">
        <v>23</v>
      </c>
      <c r="E7" s="105">
        <f>SUM(E5:E6)</f>
        <v>6959.0510000000004</v>
      </c>
      <c r="F7" s="105">
        <f t="shared" ref="F7:H7" si="1">SUM(F5:F6)</f>
        <v>6959.0510000000004</v>
      </c>
      <c r="G7" s="105">
        <f t="shared" si="1"/>
        <v>6959.0510000000004</v>
      </c>
      <c r="H7" s="105">
        <f t="shared" si="1"/>
        <v>20877.153000000002</v>
      </c>
      <c r="I7" s="103" t="s">
        <v>23</v>
      </c>
      <c r="J7" s="107"/>
    </row>
    <row r="9" spans="1:12" s="109" customFormat="1" x14ac:dyDescent="0.25">
      <c r="A9" s="110"/>
      <c r="E9" s="111">
        <f>'пр. 2 к ПП 4'!H15</f>
        <v>6959.0510000000004</v>
      </c>
      <c r="F9" s="111">
        <f>'пр. 2 к ПП 4'!I15</f>
        <v>6959.0510000000004</v>
      </c>
      <c r="G9" s="111">
        <f>'пр. 2 к ПП 4'!J15</f>
        <v>6959.0510000000004</v>
      </c>
      <c r="H9" s="111">
        <f>'пр. 2 к ПП 4'!K15</f>
        <v>20877.153000000002</v>
      </c>
      <c r="K9" s="106"/>
      <c r="L9" s="106"/>
    </row>
    <row r="10" spans="1:12" s="109" customFormat="1" x14ac:dyDescent="0.25">
      <c r="A10" s="110"/>
      <c r="E10" s="112">
        <f>E9-E7</f>
        <v>0</v>
      </c>
      <c r="F10" s="112">
        <f t="shared" ref="F10:H10" si="2">F9-F7</f>
        <v>0</v>
      </c>
      <c r="G10" s="112">
        <f t="shared" si="2"/>
        <v>0</v>
      </c>
      <c r="H10" s="112">
        <f t="shared" si="2"/>
        <v>0</v>
      </c>
      <c r="K10" s="106"/>
      <c r="L10" s="106"/>
    </row>
    <row r="11" spans="1:12" s="109" customFormat="1" x14ac:dyDescent="0.25">
      <c r="A11" s="110"/>
      <c r="E11" s="112"/>
      <c r="F11" s="112"/>
      <c r="G11" s="112"/>
      <c r="H11" s="112"/>
      <c r="K11" s="106"/>
      <c r="L11" s="106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22"/>
  <sheetViews>
    <sheetView showWhiteSpace="0" view="pageBreakPreview" topLeftCell="A4" zoomScale="85" zoomScaleNormal="70" zoomScaleSheetLayoutView="85" workbookViewId="0">
      <selection activeCell="A4" sqref="A4:G21"/>
    </sheetView>
  </sheetViews>
  <sheetFormatPr defaultRowHeight="15.75" outlineLevelRow="1" x14ac:dyDescent="0.25"/>
  <cols>
    <col min="1" max="1" width="9" style="1"/>
    <col min="2" max="2" width="48.75" style="1" customWidth="1"/>
    <col min="3" max="3" width="11.5" style="1" customWidth="1"/>
    <col min="4" max="4" width="20.75" style="1" customWidth="1"/>
    <col min="5" max="5" width="10.5" style="1" customWidth="1"/>
    <col min="6" max="6" width="11.5" style="1" customWidth="1"/>
    <col min="7" max="7" width="9.375" style="1" customWidth="1"/>
    <col min="8" max="16384" width="9" style="1"/>
  </cols>
  <sheetData>
    <row r="1" spans="1:7" ht="77.25" hidden="1" customHeight="1" outlineLevel="1" x14ac:dyDescent="0.25">
      <c r="E1" s="260" t="s">
        <v>179</v>
      </c>
      <c r="F1" s="260"/>
      <c r="G1" s="260"/>
    </row>
    <row r="2" spans="1:7" hidden="1" outlineLevel="1" x14ac:dyDescent="0.25"/>
    <row r="3" spans="1:7" hidden="1" outlineLevel="1" x14ac:dyDescent="0.25"/>
    <row r="4" spans="1:7" ht="85.5" customHeight="1" collapsed="1" x14ac:dyDescent="0.25">
      <c r="E4" s="271" t="s">
        <v>142</v>
      </c>
      <c r="F4" s="271"/>
      <c r="G4" s="271"/>
    </row>
    <row r="5" spans="1:7" x14ac:dyDescent="0.25">
      <c r="A5" s="25"/>
    </row>
    <row r="6" spans="1:7" x14ac:dyDescent="0.25">
      <c r="A6" s="264" t="s">
        <v>1</v>
      </c>
      <c r="B6" s="264"/>
      <c r="C6" s="264"/>
      <c r="D6" s="264"/>
      <c r="E6" s="264"/>
      <c r="F6" s="264"/>
      <c r="G6" s="264"/>
    </row>
    <row r="7" spans="1:7" ht="35.25" customHeight="1" x14ac:dyDescent="0.25">
      <c r="A7" s="265" t="s">
        <v>73</v>
      </c>
      <c r="B7" s="265"/>
      <c r="C7" s="265"/>
      <c r="D7" s="265"/>
      <c r="E7" s="265"/>
      <c r="F7" s="265"/>
      <c r="G7" s="265"/>
    </row>
    <row r="8" spans="1:7" x14ac:dyDescent="0.25">
      <c r="A8" s="25"/>
    </row>
    <row r="9" spans="1:7" ht="15.75" customHeight="1" x14ac:dyDescent="0.25">
      <c r="A9" s="266" t="s">
        <v>11</v>
      </c>
      <c r="B9" s="266" t="s">
        <v>33</v>
      </c>
      <c r="C9" s="266" t="s">
        <v>2</v>
      </c>
      <c r="D9" s="266" t="s">
        <v>34</v>
      </c>
      <c r="E9" s="251" t="s">
        <v>35</v>
      </c>
      <c r="F9" s="269"/>
      <c r="G9" s="252"/>
    </row>
    <row r="10" spans="1:7" x14ac:dyDescent="0.25">
      <c r="A10" s="266"/>
      <c r="B10" s="266"/>
      <c r="C10" s="266"/>
      <c r="D10" s="266"/>
      <c r="E10" s="249">
        <v>2025</v>
      </c>
      <c r="F10" s="249">
        <v>2026</v>
      </c>
      <c r="G10" s="94">
        <v>2027</v>
      </c>
    </row>
    <row r="11" spans="1:7" x14ac:dyDescent="0.25">
      <c r="A11" s="13">
        <v>1</v>
      </c>
      <c r="B11" s="13">
        <v>2</v>
      </c>
      <c r="C11" s="13">
        <v>3</v>
      </c>
      <c r="D11" s="13">
        <v>4</v>
      </c>
      <c r="E11" s="205">
        <v>5</v>
      </c>
      <c r="F11" s="205">
        <v>6</v>
      </c>
      <c r="G11" s="205">
        <v>7</v>
      </c>
    </row>
    <row r="12" spans="1:7" ht="32.25" customHeight="1" x14ac:dyDescent="0.25">
      <c r="A12" s="233">
        <v>1</v>
      </c>
      <c r="B12" s="270" t="s">
        <v>276</v>
      </c>
      <c r="C12" s="270"/>
      <c r="D12" s="270"/>
      <c r="E12" s="270"/>
      <c r="F12" s="270"/>
      <c r="G12" s="270"/>
    </row>
    <row r="13" spans="1:7" ht="47.25" x14ac:dyDescent="0.25">
      <c r="A13" s="19" t="s">
        <v>3</v>
      </c>
      <c r="B13" s="18" t="s">
        <v>45</v>
      </c>
      <c r="C13" s="19" t="s">
        <v>44</v>
      </c>
      <c r="D13" s="18" t="s">
        <v>71</v>
      </c>
      <c r="E13" s="19">
        <v>1</v>
      </c>
      <c r="F13" s="19">
        <f>E13</f>
        <v>1</v>
      </c>
      <c r="G13" s="19">
        <f>F13</f>
        <v>1</v>
      </c>
    </row>
    <row r="14" spans="1:7" s="97" customFormat="1" ht="63" hidden="1" x14ac:dyDescent="0.25">
      <c r="A14" s="216" t="s">
        <v>75</v>
      </c>
      <c r="B14" s="217" t="s">
        <v>46</v>
      </c>
      <c r="C14" s="216" t="s">
        <v>44</v>
      </c>
      <c r="D14" s="217" t="s">
        <v>71</v>
      </c>
      <c r="E14" s="216">
        <v>0</v>
      </c>
      <c r="F14" s="216">
        <f t="shared" ref="F14:G14" si="0">E14</f>
        <v>0</v>
      </c>
      <c r="G14" s="216">
        <f t="shared" si="0"/>
        <v>0</v>
      </c>
    </row>
    <row r="15" spans="1:7" ht="78.75" x14ac:dyDescent="0.25">
      <c r="A15" s="19" t="s">
        <v>75</v>
      </c>
      <c r="B15" s="121" t="s">
        <v>47</v>
      </c>
      <c r="C15" s="19" t="s">
        <v>44</v>
      </c>
      <c r="D15" s="121" t="s">
        <v>71</v>
      </c>
      <c r="E15" s="19">
        <v>1</v>
      </c>
      <c r="F15" s="19">
        <f t="shared" ref="F15:G15" si="1">E15</f>
        <v>1</v>
      </c>
      <c r="G15" s="19">
        <f t="shared" si="1"/>
        <v>1</v>
      </c>
    </row>
    <row r="16" spans="1:7" ht="30.75" customHeight="1" x14ac:dyDescent="0.25">
      <c r="A16" s="232">
        <v>2</v>
      </c>
      <c r="B16" s="270" t="s">
        <v>273</v>
      </c>
      <c r="C16" s="270"/>
      <c r="D16" s="270"/>
      <c r="E16" s="270"/>
      <c r="F16" s="270"/>
      <c r="G16" s="270"/>
    </row>
    <row r="17" spans="1:7" ht="30.75" customHeight="1" x14ac:dyDescent="0.25">
      <c r="A17" s="238"/>
      <c r="B17" s="239" t="s">
        <v>280</v>
      </c>
      <c r="C17" s="122" t="s">
        <v>44</v>
      </c>
      <c r="D17" s="231" t="s">
        <v>71</v>
      </c>
      <c r="E17" s="122">
        <v>2</v>
      </c>
      <c r="F17" s="122">
        <v>2</v>
      </c>
      <c r="G17" s="122">
        <v>2</v>
      </c>
    </row>
    <row r="18" spans="1:7" ht="63" customHeight="1" x14ac:dyDescent="0.25">
      <c r="A18" s="19" t="s">
        <v>49</v>
      </c>
      <c r="B18" s="226" t="s">
        <v>275</v>
      </c>
      <c r="C18" s="19" t="s">
        <v>44</v>
      </c>
      <c r="D18" s="226" t="s">
        <v>71</v>
      </c>
      <c r="E18" s="19">
        <v>2</v>
      </c>
      <c r="F18" s="19">
        <v>2</v>
      </c>
      <c r="G18" s="19">
        <v>2</v>
      </c>
    </row>
    <row r="19" spans="1:7" ht="33" customHeight="1" x14ac:dyDescent="0.25">
      <c r="A19" s="19" t="s">
        <v>50</v>
      </c>
      <c r="B19" s="231" t="s">
        <v>281</v>
      </c>
      <c r="C19" s="19" t="s">
        <v>44</v>
      </c>
      <c r="D19" s="231" t="s">
        <v>71</v>
      </c>
      <c r="E19" s="19">
        <v>10</v>
      </c>
      <c r="F19" s="19">
        <v>10</v>
      </c>
      <c r="G19" s="19">
        <v>10</v>
      </c>
    </row>
    <row r="20" spans="1:7" s="97" customFormat="1" ht="15.75" customHeight="1" x14ac:dyDescent="0.25">
      <c r="A20" s="64">
        <v>3</v>
      </c>
      <c r="B20" s="270" t="s">
        <v>272</v>
      </c>
      <c r="C20" s="270"/>
      <c r="D20" s="270"/>
      <c r="E20" s="270"/>
      <c r="F20" s="270"/>
      <c r="G20" s="270"/>
    </row>
    <row r="21" spans="1:7" ht="47.25" x14ac:dyDescent="0.25">
      <c r="A21" s="19" t="s">
        <v>67</v>
      </c>
      <c r="B21" s="10" t="s">
        <v>277</v>
      </c>
      <c r="C21" s="19" t="s">
        <v>279</v>
      </c>
      <c r="D21" s="10" t="s">
        <v>278</v>
      </c>
      <c r="E21" s="19">
        <v>2</v>
      </c>
      <c r="F21" s="19">
        <v>2</v>
      </c>
      <c r="G21" s="19">
        <v>2</v>
      </c>
    </row>
    <row r="22" spans="1:7" ht="26.25" customHeight="1" x14ac:dyDescent="0.25"/>
  </sheetData>
  <mergeCells count="12">
    <mergeCell ref="B12:G12"/>
    <mergeCell ref="B20:G20"/>
    <mergeCell ref="E1:G1"/>
    <mergeCell ref="A6:G6"/>
    <mergeCell ref="A9:A10"/>
    <mergeCell ref="B9:B10"/>
    <mergeCell ref="C9:C10"/>
    <mergeCell ref="D9:D10"/>
    <mergeCell ref="E9:G9"/>
    <mergeCell ref="E4:G4"/>
    <mergeCell ref="A7:G7"/>
    <mergeCell ref="B16:G16"/>
  </mergeCells>
  <pageMargins left="0.78740157480314965" right="0.78740157480314965" top="0.94488188976377963" bottom="0.59055118110236227" header="0.31496062992125984" footer="0.31496062992125984"/>
  <pageSetup paperSize="9" scale="78" firstPageNumber="51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1"/>
  <sheetViews>
    <sheetView view="pageBreakPreview" topLeftCell="A4" zoomScale="70" zoomScaleNormal="50" zoomScaleSheetLayoutView="70" workbookViewId="0">
      <selection activeCell="A4" sqref="A4:L21"/>
    </sheetView>
  </sheetViews>
  <sheetFormatPr defaultRowHeight="18.75" outlineLevelRow="1" x14ac:dyDescent="0.3"/>
  <cols>
    <col min="1" max="1" width="4.75" style="8" customWidth="1"/>
    <col min="2" max="2" width="26.25" style="8" customWidth="1"/>
    <col min="3" max="3" width="25.125" style="8" customWidth="1"/>
    <col min="4" max="5" width="7.375" style="8" customWidth="1"/>
    <col min="6" max="6" width="11.75" style="8" customWidth="1"/>
    <col min="7" max="7" width="8.5" style="8" customWidth="1"/>
    <col min="8" max="8" width="12" style="8" customWidth="1"/>
    <col min="9" max="10" width="11.125" style="8" customWidth="1"/>
    <col min="11" max="11" width="19" style="8" customWidth="1"/>
    <col min="12" max="12" width="34.75" style="8" customWidth="1"/>
    <col min="13" max="16384" width="9" style="8"/>
  </cols>
  <sheetData>
    <row r="1" spans="1:12" ht="73.5" hidden="1" customHeight="1" outlineLevel="1" x14ac:dyDescent="0.3">
      <c r="K1" s="260" t="s">
        <v>164</v>
      </c>
      <c r="L1" s="260"/>
    </row>
    <row r="2" spans="1:12" hidden="1" outlineLevel="1" x14ac:dyDescent="0.3"/>
    <row r="3" spans="1:12" hidden="1" outlineLevel="1" x14ac:dyDescent="0.3"/>
    <row r="4" spans="1:12" ht="81" customHeight="1" collapsed="1" x14ac:dyDescent="0.3">
      <c r="K4" s="275" t="s">
        <v>141</v>
      </c>
      <c r="L4" s="275"/>
    </row>
    <row r="5" spans="1:12" x14ac:dyDescent="0.3">
      <c r="A5" s="2"/>
    </row>
    <row r="6" spans="1:12" x14ac:dyDescent="0.3">
      <c r="A6" s="279" t="s">
        <v>1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</row>
    <row r="7" spans="1:12" x14ac:dyDescent="0.3">
      <c r="A7" s="279" t="s">
        <v>74</v>
      </c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</row>
    <row r="8" spans="1:12" x14ac:dyDescent="0.3">
      <c r="A8" s="2"/>
    </row>
    <row r="9" spans="1:12" ht="33.75" customHeight="1" x14ac:dyDescent="0.3">
      <c r="A9" s="266" t="s">
        <v>11</v>
      </c>
      <c r="B9" s="266" t="s">
        <v>37</v>
      </c>
      <c r="C9" s="266" t="s">
        <v>18</v>
      </c>
      <c r="D9" s="266" t="s">
        <v>16</v>
      </c>
      <c r="E9" s="266"/>
      <c r="F9" s="266"/>
      <c r="G9" s="266"/>
      <c r="H9" s="266" t="s">
        <v>38</v>
      </c>
      <c r="I9" s="266"/>
      <c r="J9" s="266"/>
      <c r="K9" s="266"/>
      <c r="L9" s="266" t="s">
        <v>39</v>
      </c>
    </row>
    <row r="10" spans="1:12" ht="79.5" customHeight="1" x14ac:dyDescent="0.3">
      <c r="A10" s="266"/>
      <c r="B10" s="266"/>
      <c r="C10" s="266"/>
      <c r="D10" s="3" t="s">
        <v>18</v>
      </c>
      <c r="E10" s="3" t="s">
        <v>19</v>
      </c>
      <c r="F10" s="3" t="s">
        <v>20</v>
      </c>
      <c r="G10" s="3" t="s">
        <v>21</v>
      </c>
      <c r="H10" s="57">
        <f>'пр 1 к ПП 1'!E10</f>
        <v>2025</v>
      </c>
      <c r="I10" s="94">
        <f>'пр 1 к ПП 1'!F10</f>
        <v>2026</v>
      </c>
      <c r="J10" s="94">
        <f>'пр 1 к ПП 1'!G10</f>
        <v>2027</v>
      </c>
      <c r="K10" s="3" t="s">
        <v>40</v>
      </c>
      <c r="L10" s="266"/>
    </row>
    <row r="11" spans="1:12" x14ac:dyDescent="0.3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</row>
    <row r="12" spans="1:12" ht="18.75" customHeight="1" x14ac:dyDescent="0.3">
      <c r="A12" s="276" t="s">
        <v>80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8"/>
    </row>
    <row r="13" spans="1:12" x14ac:dyDescent="0.3">
      <c r="A13" s="61" t="s">
        <v>68</v>
      </c>
      <c r="B13" s="272" t="s">
        <v>79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4"/>
    </row>
    <row r="14" spans="1:12" ht="63" x14ac:dyDescent="0.3">
      <c r="A14" s="12" t="s">
        <v>3</v>
      </c>
      <c r="B14" s="95" t="s">
        <v>76</v>
      </c>
      <c r="C14" s="229" t="s">
        <v>71</v>
      </c>
      <c r="D14" s="96">
        <v>241</v>
      </c>
      <c r="E14" s="27" t="s">
        <v>77</v>
      </c>
      <c r="F14" s="113" t="s">
        <v>78</v>
      </c>
      <c r="G14" s="113" t="s">
        <v>163</v>
      </c>
      <c r="H14" s="122">
        <v>100</v>
      </c>
      <c r="I14" s="96">
        <v>100</v>
      </c>
      <c r="J14" s="96">
        <v>100</v>
      </c>
      <c r="K14" s="96">
        <f>H14+I14+J14</f>
        <v>300</v>
      </c>
      <c r="L14" s="95" t="s">
        <v>270</v>
      </c>
    </row>
    <row r="15" spans="1:12" x14ac:dyDescent="0.3">
      <c r="A15" s="227"/>
      <c r="B15" s="272" t="s">
        <v>273</v>
      </c>
      <c r="C15" s="273"/>
      <c r="D15" s="273"/>
      <c r="E15" s="273"/>
      <c r="F15" s="273"/>
      <c r="G15" s="273"/>
      <c r="H15" s="273"/>
      <c r="I15" s="273"/>
      <c r="J15" s="273"/>
      <c r="K15" s="273"/>
      <c r="L15" s="274"/>
    </row>
    <row r="16" spans="1:12" ht="101.25" customHeight="1" x14ac:dyDescent="0.3">
      <c r="A16" s="227"/>
      <c r="B16" s="228" t="s">
        <v>284</v>
      </c>
      <c r="C16" s="230" t="s">
        <v>71</v>
      </c>
      <c r="D16" s="224">
        <v>241</v>
      </c>
      <c r="E16" s="225" t="s">
        <v>77</v>
      </c>
      <c r="F16" s="113" t="s">
        <v>271</v>
      </c>
      <c r="G16" s="113" t="s">
        <v>163</v>
      </c>
      <c r="H16" s="241">
        <v>626.6</v>
      </c>
      <c r="I16" s="241">
        <v>626.6</v>
      </c>
      <c r="J16" s="122">
        <v>0</v>
      </c>
      <c r="K16" s="229">
        <f>SUM(H16:J16)</f>
        <v>1253.2</v>
      </c>
      <c r="L16" s="280" t="s">
        <v>286</v>
      </c>
    </row>
    <row r="17" spans="1:12" ht="85.5" customHeight="1" x14ac:dyDescent="0.3">
      <c r="A17" s="280" t="s">
        <v>48</v>
      </c>
      <c r="B17" s="236" t="s">
        <v>283</v>
      </c>
      <c r="C17" s="236" t="s">
        <v>71</v>
      </c>
      <c r="D17" s="236">
        <v>241</v>
      </c>
      <c r="E17" s="237" t="s">
        <v>77</v>
      </c>
      <c r="F17" s="240" t="s">
        <v>269</v>
      </c>
      <c r="G17" s="240" t="s">
        <v>163</v>
      </c>
      <c r="H17" s="241">
        <v>0</v>
      </c>
      <c r="I17" s="241">
        <v>0</v>
      </c>
      <c r="J17" s="241">
        <v>0</v>
      </c>
      <c r="K17" s="236">
        <f>SUM(H17:J17)</f>
        <v>0</v>
      </c>
      <c r="L17" s="282"/>
    </row>
    <row r="18" spans="1:12" ht="47.25" x14ac:dyDescent="0.3">
      <c r="A18" s="281"/>
      <c r="B18" s="236" t="s">
        <v>285</v>
      </c>
      <c r="C18" s="236" t="s">
        <v>71</v>
      </c>
      <c r="D18" s="236">
        <v>241</v>
      </c>
      <c r="E18" s="237" t="s">
        <v>77</v>
      </c>
      <c r="F18" s="240" t="s">
        <v>282</v>
      </c>
      <c r="G18" s="240" t="s">
        <v>163</v>
      </c>
      <c r="H18" s="241">
        <v>0</v>
      </c>
      <c r="I18" s="241">
        <v>0</v>
      </c>
      <c r="J18" s="241">
        <v>0</v>
      </c>
      <c r="K18" s="236">
        <f>SUM(H18:J18)</f>
        <v>0</v>
      </c>
      <c r="L18" s="281"/>
    </row>
    <row r="19" spans="1:12" ht="18.75" customHeight="1" x14ac:dyDescent="0.3">
      <c r="A19" s="61">
        <v>2</v>
      </c>
      <c r="B19" s="272" t="s">
        <v>274</v>
      </c>
      <c r="C19" s="273"/>
      <c r="D19" s="273"/>
      <c r="E19" s="273"/>
      <c r="F19" s="273"/>
      <c r="G19" s="273"/>
      <c r="H19" s="273"/>
      <c r="I19" s="273"/>
      <c r="J19" s="273"/>
      <c r="K19" s="273"/>
      <c r="L19" s="274"/>
    </row>
    <row r="20" spans="1:12" ht="94.5" x14ac:dyDescent="0.3">
      <c r="A20" s="12" t="s">
        <v>49</v>
      </c>
      <c r="B20" s="134" t="s">
        <v>81</v>
      </c>
      <c r="C20" s="134" t="s">
        <v>82</v>
      </c>
      <c r="D20" s="122">
        <v>244</v>
      </c>
      <c r="E20" s="182" t="s">
        <v>77</v>
      </c>
      <c r="F20" s="182" t="s">
        <v>78</v>
      </c>
      <c r="G20" s="122">
        <v>811</v>
      </c>
      <c r="H20" s="122">
        <v>25</v>
      </c>
      <c r="I20" s="122">
        <v>25</v>
      </c>
      <c r="J20" s="122">
        <v>25</v>
      </c>
      <c r="K20" s="122">
        <f>H20+I20+J20</f>
        <v>75</v>
      </c>
      <c r="L20" s="134" t="s">
        <v>289</v>
      </c>
    </row>
    <row r="21" spans="1:12" x14ac:dyDescent="0.3">
      <c r="A21" s="62"/>
      <c r="B21" s="62" t="s">
        <v>41</v>
      </c>
      <c r="C21" s="62"/>
      <c r="D21" s="62"/>
      <c r="E21" s="62"/>
      <c r="F21" s="62"/>
      <c r="G21" s="62"/>
      <c r="H21" s="63">
        <f>H14+H17+H18+H16+H20</f>
        <v>751.6</v>
      </c>
      <c r="I21" s="63">
        <f t="shared" ref="I21:J21" si="0">I14+I17+I18+I16+I20</f>
        <v>751.6</v>
      </c>
      <c r="J21" s="63">
        <f t="shared" si="0"/>
        <v>125</v>
      </c>
      <c r="K21" s="63">
        <f>K14+K17+K18+K20+K16</f>
        <v>1628.2</v>
      </c>
      <c r="L21" s="62"/>
    </row>
  </sheetData>
  <mergeCells count="16">
    <mergeCell ref="K1:L1"/>
    <mergeCell ref="B13:L13"/>
    <mergeCell ref="B15:L15"/>
    <mergeCell ref="B19:L19"/>
    <mergeCell ref="K4:L4"/>
    <mergeCell ref="A12:L12"/>
    <mergeCell ref="A6:L6"/>
    <mergeCell ref="A7:L7"/>
    <mergeCell ref="A9:A10"/>
    <mergeCell ref="B9:B10"/>
    <mergeCell ref="C9:C10"/>
    <mergeCell ref="D9:G9"/>
    <mergeCell ref="H9:K9"/>
    <mergeCell ref="L9:L10"/>
    <mergeCell ref="A17:A18"/>
    <mergeCell ref="L16:L18"/>
  </mergeCells>
  <pageMargins left="0.78740157480314965" right="0.78740157480314965" top="1.1811023622047245" bottom="0.59055118110236227" header="0.31496062992125984" footer="0.31496062992125984"/>
  <pageSetup paperSize="9" scale="62" firstPageNumber="52" orientation="landscape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2"/>
  <sheetViews>
    <sheetView view="pageBreakPreview" topLeftCell="A4" zoomScaleNormal="100" zoomScaleSheetLayoutView="100" workbookViewId="0">
      <selection activeCell="A4" sqref="A4:G21"/>
    </sheetView>
  </sheetViews>
  <sheetFormatPr defaultRowHeight="15.75" outlineLevelRow="1" x14ac:dyDescent="0.25"/>
  <cols>
    <col min="1" max="1" width="9" style="1"/>
    <col min="2" max="2" width="57" style="1" customWidth="1"/>
    <col min="3" max="3" width="11.5" style="1" customWidth="1"/>
    <col min="4" max="4" width="22.5" style="1" customWidth="1"/>
    <col min="5" max="5" width="12.875" style="1" customWidth="1"/>
    <col min="6" max="7" width="12" style="1" customWidth="1"/>
    <col min="8" max="8" width="10.875" style="1" customWidth="1"/>
    <col min="9" max="16384" width="9" style="1"/>
  </cols>
  <sheetData>
    <row r="1" spans="1:8" ht="72" hidden="1" customHeight="1" outlineLevel="1" x14ac:dyDescent="0.25">
      <c r="F1" s="260" t="s">
        <v>180</v>
      </c>
      <c r="G1" s="260"/>
      <c r="H1" s="260"/>
    </row>
    <row r="2" spans="1:8" hidden="1" outlineLevel="1" x14ac:dyDescent="0.25"/>
    <row r="3" spans="1:8" hidden="1" outlineLevel="1" x14ac:dyDescent="0.25"/>
    <row r="4" spans="1:8" ht="66" customHeight="1" collapsed="1" x14ac:dyDescent="0.25">
      <c r="D4" s="271" t="s">
        <v>140</v>
      </c>
      <c r="E4" s="271"/>
      <c r="F4" s="271"/>
      <c r="G4" s="271"/>
      <c r="H4" s="208"/>
    </row>
    <row r="5" spans="1:8" x14ac:dyDescent="0.25">
      <c r="A5" s="15"/>
    </row>
    <row r="6" spans="1:8" x14ac:dyDescent="0.25">
      <c r="A6" s="25"/>
    </row>
    <row r="7" spans="1:8" x14ac:dyDescent="0.25">
      <c r="A7" s="264" t="s">
        <v>1</v>
      </c>
      <c r="B7" s="264"/>
      <c r="C7" s="264"/>
      <c r="D7" s="264"/>
      <c r="E7" s="264"/>
      <c r="F7" s="264"/>
      <c r="G7" s="264"/>
      <c r="H7" s="242"/>
    </row>
    <row r="8" spans="1:8" ht="40.5" customHeight="1" x14ac:dyDescent="0.25">
      <c r="A8" s="265" t="s">
        <v>83</v>
      </c>
      <c r="B8" s="265"/>
      <c r="C8" s="265"/>
      <c r="D8" s="265"/>
      <c r="E8" s="265"/>
      <c r="F8" s="265"/>
      <c r="G8" s="265"/>
      <c r="H8" s="208"/>
    </row>
    <row r="9" spans="1:8" x14ac:dyDescent="0.25">
      <c r="A9" s="25"/>
    </row>
    <row r="10" spans="1:8" ht="15.75" customHeight="1" x14ac:dyDescent="0.25">
      <c r="A10" s="266" t="s">
        <v>11</v>
      </c>
      <c r="B10" s="266" t="s">
        <v>33</v>
      </c>
      <c r="C10" s="266" t="s">
        <v>2</v>
      </c>
      <c r="D10" s="266" t="s">
        <v>34</v>
      </c>
      <c r="E10" s="206" t="s">
        <v>35</v>
      </c>
      <c r="F10" s="206"/>
      <c r="G10" s="207"/>
    </row>
    <row r="11" spans="1:8" x14ac:dyDescent="0.25">
      <c r="A11" s="266"/>
      <c r="B11" s="266"/>
      <c r="C11" s="266"/>
      <c r="D11" s="266"/>
      <c r="E11" s="14">
        <f>'пр 1 к ПП 1'!E10</f>
        <v>2025</v>
      </c>
      <c r="F11" s="14">
        <f>'пр 1 к ПП 1'!F10</f>
        <v>2026</v>
      </c>
      <c r="G11" s="14">
        <f>'пр 1 к ПП 1'!G10</f>
        <v>2027</v>
      </c>
    </row>
    <row r="12" spans="1:8" x14ac:dyDescent="0.25">
      <c r="A12" s="13">
        <v>1</v>
      </c>
      <c r="B12" s="13">
        <v>2</v>
      </c>
      <c r="C12" s="13">
        <v>3</v>
      </c>
      <c r="D12" s="13">
        <v>4</v>
      </c>
      <c r="E12" s="205">
        <v>5</v>
      </c>
      <c r="F12" s="205">
        <v>6</v>
      </c>
      <c r="G12" s="205">
        <v>7</v>
      </c>
    </row>
    <row r="13" spans="1:8" ht="34.5" customHeight="1" x14ac:dyDescent="0.25">
      <c r="A13" s="283" t="s">
        <v>84</v>
      </c>
      <c r="B13" s="284"/>
      <c r="C13" s="284"/>
      <c r="D13" s="284"/>
      <c r="E13" s="284"/>
      <c r="F13" s="284"/>
      <c r="G13" s="285"/>
    </row>
    <row r="14" spans="1:8" ht="15.75" customHeight="1" x14ac:dyDescent="0.25">
      <c r="A14" s="13" t="s">
        <v>69</v>
      </c>
      <c r="B14" s="283" t="s">
        <v>85</v>
      </c>
      <c r="C14" s="284"/>
      <c r="D14" s="284"/>
      <c r="E14" s="284"/>
      <c r="F14" s="284"/>
      <c r="G14" s="285"/>
    </row>
    <row r="15" spans="1:8" ht="63" customHeight="1" x14ac:dyDescent="0.25">
      <c r="A15" s="24">
        <v>1</v>
      </c>
      <c r="B15" s="75" t="str">
        <f>'[1]пр к пасп'!B19</f>
        <v>Индекс производства, к соответствующему периоду предыдущего года (по всем категориям хозяйств)</v>
      </c>
      <c r="C15" s="76" t="s">
        <v>52</v>
      </c>
      <c r="D15" s="114" t="s">
        <v>245</v>
      </c>
      <c r="E15" s="91">
        <v>101</v>
      </c>
      <c r="F15" s="91">
        <v>101.2</v>
      </c>
      <c r="G15" s="91">
        <v>101.3</v>
      </c>
    </row>
    <row r="16" spans="1:8" x14ac:dyDescent="0.25">
      <c r="A16" s="12" t="s">
        <v>70</v>
      </c>
      <c r="B16" s="286" t="s">
        <v>87</v>
      </c>
      <c r="C16" s="287"/>
      <c r="D16" s="287"/>
      <c r="E16" s="287"/>
      <c r="F16" s="287"/>
      <c r="G16" s="287"/>
    </row>
    <row r="17" spans="1:8" ht="78.75" x14ac:dyDescent="0.25">
      <c r="A17" s="192">
        <v>2</v>
      </c>
      <c r="B17" s="191" t="s">
        <v>256</v>
      </c>
      <c r="C17" s="114" t="s">
        <v>44</v>
      </c>
      <c r="D17" s="114" t="s">
        <v>71</v>
      </c>
      <c r="E17" s="77">
        <f t="shared" ref="E17:F17" si="0">SUM(E18:E21)</f>
        <v>13</v>
      </c>
      <c r="F17" s="77">
        <f t="shared" si="0"/>
        <v>13</v>
      </c>
      <c r="G17" s="77">
        <f t="shared" ref="G17" si="1">SUM(G18:G21)</f>
        <v>13</v>
      </c>
    </row>
    <row r="18" spans="1:8" ht="31.5" x14ac:dyDescent="0.25">
      <c r="A18" s="187" t="s">
        <v>49</v>
      </c>
      <c r="B18" s="188" t="s">
        <v>236</v>
      </c>
      <c r="C18" s="189" t="s">
        <v>44</v>
      </c>
      <c r="D18" s="189" t="s">
        <v>71</v>
      </c>
      <c r="E18" s="190">
        <v>1</v>
      </c>
      <c r="F18" s="190">
        <v>1</v>
      </c>
      <c r="G18" s="190">
        <v>1</v>
      </c>
    </row>
    <row r="19" spans="1:8" ht="31.5" x14ac:dyDescent="0.25">
      <c r="A19" s="187" t="s">
        <v>50</v>
      </c>
      <c r="B19" s="188" t="s">
        <v>237</v>
      </c>
      <c r="C19" s="189" t="s">
        <v>44</v>
      </c>
      <c r="D19" s="189" t="s">
        <v>71</v>
      </c>
      <c r="E19" s="190">
        <v>1</v>
      </c>
      <c r="F19" s="190">
        <v>1</v>
      </c>
      <c r="G19" s="190">
        <v>1</v>
      </c>
    </row>
    <row r="20" spans="1:8" ht="31.5" x14ac:dyDescent="0.25">
      <c r="A20" s="187" t="s">
        <v>240</v>
      </c>
      <c r="B20" s="188" t="s">
        <v>238</v>
      </c>
      <c r="C20" s="189" t="s">
        <v>44</v>
      </c>
      <c r="D20" s="189" t="s">
        <v>71</v>
      </c>
      <c r="E20" s="190">
        <v>1</v>
      </c>
      <c r="F20" s="190">
        <v>1</v>
      </c>
      <c r="G20" s="190">
        <v>1</v>
      </c>
    </row>
    <row r="21" spans="1:8" ht="31.5" x14ac:dyDescent="0.25">
      <c r="A21" s="187" t="s">
        <v>241</v>
      </c>
      <c r="B21" s="188" t="s">
        <v>239</v>
      </c>
      <c r="C21" s="189" t="s">
        <v>44</v>
      </c>
      <c r="D21" s="189" t="s">
        <v>71</v>
      </c>
      <c r="E21" s="190">
        <v>10</v>
      </c>
      <c r="F21" s="190">
        <v>10</v>
      </c>
      <c r="G21" s="190">
        <v>10</v>
      </c>
    </row>
    <row r="22" spans="1:8" x14ac:dyDescent="0.25">
      <c r="A22" s="183"/>
      <c r="B22" s="184"/>
      <c r="C22" s="185"/>
      <c r="D22" s="185"/>
      <c r="E22" s="186"/>
      <c r="F22" s="186"/>
      <c r="G22" s="186"/>
      <c r="H22" s="186"/>
    </row>
  </sheetData>
  <mergeCells count="11">
    <mergeCell ref="A13:G13"/>
    <mergeCell ref="B14:G14"/>
    <mergeCell ref="B16:G16"/>
    <mergeCell ref="F1:H1"/>
    <mergeCell ref="A10:A11"/>
    <mergeCell ref="B10:B11"/>
    <mergeCell ref="C10:C11"/>
    <mergeCell ref="D10:D11"/>
    <mergeCell ref="A8:G8"/>
    <mergeCell ref="D4:G4"/>
    <mergeCell ref="A7:G7"/>
  </mergeCells>
  <pageMargins left="0.78740157480314965" right="0.78740157480314965" top="1.1811023622047245" bottom="0.59055118110236227" header="0.31496062992125984" footer="0.31496062992125984"/>
  <pageSetup paperSize="9" scale="87" firstPageNumber="53" orientation="landscape" useFirstPageNumber="1" r:id="rId1"/>
  <headerFooter scaleWithDoc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20"/>
  <sheetViews>
    <sheetView view="pageBreakPreview" topLeftCell="A2" zoomScale="75" zoomScaleNormal="75" zoomScaleSheetLayoutView="75" workbookViewId="0">
      <selection activeCell="A5" sqref="A5:L20"/>
    </sheetView>
  </sheetViews>
  <sheetFormatPr defaultRowHeight="19.5" customHeight="1" outlineLevelRow="1" x14ac:dyDescent="0.3"/>
  <cols>
    <col min="1" max="1" width="4.75" style="8" customWidth="1"/>
    <col min="2" max="2" width="35" style="8" customWidth="1"/>
    <col min="3" max="3" width="15.125" style="8" customWidth="1"/>
    <col min="4" max="5" width="7.375" style="8" customWidth="1"/>
    <col min="6" max="6" width="12.75" style="8" customWidth="1"/>
    <col min="7" max="7" width="5.75" style="8" customWidth="1"/>
    <col min="8" max="8" width="12" style="8" customWidth="1"/>
    <col min="9" max="9" width="9.5" style="8" customWidth="1"/>
    <col min="10" max="10" width="9.125" style="8" customWidth="1"/>
    <col min="11" max="11" width="14" style="8" customWidth="1"/>
    <col min="12" max="12" width="34.375" style="8" customWidth="1"/>
    <col min="13" max="16384" width="9" style="8"/>
  </cols>
  <sheetData>
    <row r="1" spans="1:12" ht="81.75" hidden="1" customHeight="1" outlineLevel="1" x14ac:dyDescent="0.3">
      <c r="K1" s="288" t="s">
        <v>267</v>
      </c>
      <c r="L1" s="288"/>
    </row>
    <row r="2" spans="1:12" ht="19.5" customHeight="1" outlineLevel="1" x14ac:dyDescent="0.3"/>
    <row r="3" spans="1:12" ht="19.5" customHeight="1" outlineLevel="1" x14ac:dyDescent="0.3"/>
    <row r="4" spans="1:12" ht="19.5" customHeight="1" outlineLevel="1" x14ac:dyDescent="0.3"/>
    <row r="5" spans="1:12" ht="107.25" customHeight="1" x14ac:dyDescent="0.3">
      <c r="K5" s="275" t="s">
        <v>139</v>
      </c>
      <c r="L5" s="289"/>
    </row>
    <row r="6" spans="1:12" ht="19.5" customHeight="1" x14ac:dyDescent="0.3">
      <c r="K6" s="11"/>
    </row>
    <row r="7" spans="1:12" ht="19.5" customHeight="1" x14ac:dyDescent="0.3">
      <c r="A7" s="2"/>
    </row>
    <row r="8" spans="1:12" ht="19.5" customHeight="1" x14ac:dyDescent="0.3">
      <c r="A8" s="279" t="s">
        <v>1</v>
      </c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</row>
    <row r="9" spans="1:12" ht="19.5" customHeight="1" x14ac:dyDescent="0.3">
      <c r="A9" s="290" t="s">
        <v>88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</row>
    <row r="10" spans="1:12" ht="19.5" customHeight="1" x14ac:dyDescent="0.3">
      <c r="A10" s="2"/>
    </row>
    <row r="11" spans="1:12" ht="52.5" customHeight="1" x14ac:dyDescent="0.3">
      <c r="A11" s="266" t="s">
        <v>11</v>
      </c>
      <c r="B11" s="266" t="s">
        <v>37</v>
      </c>
      <c r="C11" s="266" t="s">
        <v>18</v>
      </c>
      <c r="D11" s="266" t="s">
        <v>16</v>
      </c>
      <c r="E11" s="266"/>
      <c r="F11" s="266"/>
      <c r="G11" s="266"/>
      <c r="H11" s="266" t="s">
        <v>38</v>
      </c>
      <c r="I11" s="266"/>
      <c r="J11" s="266"/>
      <c r="K11" s="266"/>
      <c r="L11" s="266" t="s">
        <v>39</v>
      </c>
    </row>
    <row r="12" spans="1:12" ht="105.75" customHeight="1" x14ac:dyDescent="0.3">
      <c r="A12" s="266"/>
      <c r="B12" s="266"/>
      <c r="C12" s="266"/>
      <c r="D12" s="88" t="s">
        <v>18</v>
      </c>
      <c r="E12" s="88" t="s">
        <v>19</v>
      </c>
      <c r="F12" s="88" t="s">
        <v>20</v>
      </c>
      <c r="G12" s="88" t="s">
        <v>21</v>
      </c>
      <c r="H12" s="88">
        <f>'пр 2 к ПП 1'!H10</f>
        <v>2025</v>
      </c>
      <c r="I12" s="94">
        <f>'пр 2 к ПП 1'!I10</f>
        <v>2026</v>
      </c>
      <c r="J12" s="94">
        <f>'пр 2 к ПП 1'!J10</f>
        <v>2027</v>
      </c>
      <c r="K12" s="88" t="s">
        <v>40</v>
      </c>
      <c r="L12" s="266"/>
    </row>
    <row r="13" spans="1:12" ht="19.5" customHeight="1" x14ac:dyDescent="0.3">
      <c r="A13" s="88">
        <v>1</v>
      </c>
      <c r="B13" s="88">
        <v>2</v>
      </c>
      <c r="C13" s="88">
        <v>3</v>
      </c>
      <c r="D13" s="88">
        <v>4</v>
      </c>
      <c r="E13" s="88">
        <v>5</v>
      </c>
      <c r="F13" s="88">
        <v>6</v>
      </c>
      <c r="G13" s="88">
        <v>7</v>
      </c>
      <c r="H13" s="88">
        <v>8</v>
      </c>
      <c r="I13" s="88">
        <v>9</v>
      </c>
      <c r="J13" s="88">
        <v>10</v>
      </c>
      <c r="K13" s="88">
        <v>11</v>
      </c>
      <c r="L13" s="88">
        <v>12</v>
      </c>
    </row>
    <row r="14" spans="1:12" ht="19.5" customHeight="1" x14ac:dyDescent="0.3">
      <c r="A14" s="283" t="s">
        <v>90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5"/>
    </row>
    <row r="15" spans="1:12" ht="18.75" x14ac:dyDescent="0.3">
      <c r="A15" s="87"/>
      <c r="B15" s="283" t="s">
        <v>91</v>
      </c>
      <c r="C15" s="284"/>
      <c r="D15" s="284"/>
      <c r="E15" s="284"/>
      <c r="F15" s="284"/>
      <c r="G15" s="285"/>
      <c r="H15" s="87"/>
      <c r="I15" s="87"/>
      <c r="J15" s="87"/>
      <c r="K15" s="87"/>
      <c r="L15" s="87"/>
    </row>
    <row r="16" spans="1:12" ht="63" x14ac:dyDescent="0.3">
      <c r="A16" s="87"/>
      <c r="B16" s="87" t="s">
        <v>89</v>
      </c>
      <c r="C16" s="89" t="s">
        <v>71</v>
      </c>
      <c r="D16" s="27">
        <v>241</v>
      </c>
      <c r="E16" s="27" t="s">
        <v>92</v>
      </c>
      <c r="F16" s="27" t="s">
        <v>93</v>
      </c>
      <c r="G16" s="27" t="s">
        <v>163</v>
      </c>
      <c r="H16" s="123">
        <v>500</v>
      </c>
      <c r="I16" s="30">
        <v>500</v>
      </c>
      <c r="J16" s="30">
        <v>500</v>
      </c>
      <c r="K16" s="30">
        <f>H16+I16+J16</f>
        <v>1500</v>
      </c>
      <c r="L16" s="87" t="s">
        <v>125</v>
      </c>
    </row>
    <row r="17" spans="1:12" ht="78.75" x14ac:dyDescent="0.3">
      <c r="A17" s="145"/>
      <c r="B17" s="66" t="s">
        <v>185</v>
      </c>
      <c r="C17" s="149" t="str">
        <f>C16</f>
        <v>Администрация Туруханского района</v>
      </c>
      <c r="D17" s="150" t="s">
        <v>186</v>
      </c>
      <c r="E17" s="150" t="s">
        <v>92</v>
      </c>
      <c r="F17" s="150" t="s">
        <v>190</v>
      </c>
      <c r="G17" s="150" t="s">
        <v>163</v>
      </c>
      <c r="H17" s="84">
        <v>0</v>
      </c>
      <c r="I17" s="84">
        <v>0</v>
      </c>
      <c r="J17" s="84">
        <v>0</v>
      </c>
      <c r="K17" s="84">
        <f>SUM(H17:J17)</f>
        <v>0</v>
      </c>
      <c r="L17" s="66" t="s">
        <v>192</v>
      </c>
    </row>
    <row r="18" spans="1:12" ht="19.5" customHeight="1" x14ac:dyDescent="0.3">
      <c r="A18" s="87"/>
      <c r="B18" s="283" t="s">
        <v>86</v>
      </c>
      <c r="C18" s="284"/>
      <c r="D18" s="284"/>
      <c r="E18" s="284"/>
      <c r="F18" s="284"/>
      <c r="G18" s="285"/>
      <c r="H18" s="123"/>
      <c r="I18" s="153"/>
      <c r="J18" s="153"/>
      <c r="K18" s="153"/>
      <c r="L18" s="87"/>
    </row>
    <row r="19" spans="1:12" ht="47.25" x14ac:dyDescent="0.3">
      <c r="A19" s="87"/>
      <c r="B19" s="89" t="s">
        <v>233</v>
      </c>
      <c r="C19" s="89" t="s">
        <v>71</v>
      </c>
      <c r="D19" s="27">
        <v>241</v>
      </c>
      <c r="E19" s="27" t="s">
        <v>92</v>
      </c>
      <c r="F19" s="27" t="s">
        <v>94</v>
      </c>
      <c r="G19" s="27" t="s">
        <v>163</v>
      </c>
      <c r="H19" s="123">
        <v>100</v>
      </c>
      <c r="I19" s="30">
        <v>100</v>
      </c>
      <c r="J19" s="30">
        <v>100</v>
      </c>
      <c r="K19" s="30">
        <f>H19+I19+J19</f>
        <v>300</v>
      </c>
      <c r="L19" s="87" t="s">
        <v>193</v>
      </c>
    </row>
    <row r="20" spans="1:12" ht="19.5" customHeight="1" x14ac:dyDescent="0.3">
      <c r="A20" s="87"/>
      <c r="B20" s="44" t="s">
        <v>41</v>
      </c>
      <c r="C20" s="44"/>
      <c r="D20" s="44"/>
      <c r="E20" s="44"/>
      <c r="F20" s="44"/>
      <c r="G20" s="44"/>
      <c r="H20" s="45">
        <f>H16+H17+H19</f>
        <v>600</v>
      </c>
      <c r="I20" s="45">
        <f t="shared" ref="I20:K20" si="0">I16+I17+I19</f>
        <v>600</v>
      </c>
      <c r="J20" s="45">
        <f t="shared" si="0"/>
        <v>600</v>
      </c>
      <c r="K20" s="45">
        <f t="shared" si="0"/>
        <v>1800</v>
      </c>
      <c r="L20" s="87"/>
    </row>
  </sheetData>
  <mergeCells count="13">
    <mergeCell ref="K1:L1"/>
    <mergeCell ref="K5:L5"/>
    <mergeCell ref="A14:L14"/>
    <mergeCell ref="B15:G15"/>
    <mergeCell ref="B18:G18"/>
    <mergeCell ref="A8:L8"/>
    <mergeCell ref="A9:L9"/>
    <mergeCell ref="A11:A12"/>
    <mergeCell ref="B11:B12"/>
    <mergeCell ref="C11:C12"/>
    <mergeCell ref="D11:G11"/>
    <mergeCell ref="H11:K11"/>
    <mergeCell ref="L11:L12"/>
  </mergeCells>
  <pageMargins left="0.19685039370078741" right="0.19685039370078741" top="0.59055118110236227" bottom="0.59055118110236227" header="0.31496062992125984" footer="0.27559055118110237"/>
  <pageSetup paperSize="9" scale="81" firstPageNumber="54" orientation="landscape" r:id="rId1"/>
  <headerFooter scaleWithDoc="0">
    <oddHeader>&amp;C&amp;[54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8"/>
  <sheetViews>
    <sheetView view="pageBreakPreview" topLeftCell="A4" zoomScaleNormal="100" zoomScaleSheetLayoutView="100" workbookViewId="0">
      <selection activeCell="A4" sqref="A4:G15"/>
    </sheetView>
  </sheetViews>
  <sheetFormatPr defaultRowHeight="15.75" outlineLevelRow="1" x14ac:dyDescent="0.25"/>
  <cols>
    <col min="1" max="1" width="4.5" style="1" customWidth="1"/>
    <col min="2" max="2" width="55.125" style="1" customWidth="1"/>
    <col min="3" max="3" width="11.5" style="1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77.25" hidden="1" customHeight="1" outlineLevel="1" x14ac:dyDescent="0.25">
      <c r="F1" s="260" t="s">
        <v>182</v>
      </c>
      <c r="G1" s="260"/>
      <c r="H1" s="260"/>
    </row>
    <row r="2" spans="1:8" hidden="1" outlineLevel="1" x14ac:dyDescent="0.25"/>
    <row r="3" spans="1:8" hidden="1" outlineLevel="1" x14ac:dyDescent="0.25"/>
    <row r="4" spans="1:8" ht="115.5" customHeight="1" collapsed="1" x14ac:dyDescent="0.25">
      <c r="E4" s="271" t="s">
        <v>135</v>
      </c>
      <c r="F4" s="271"/>
      <c r="G4" s="271"/>
      <c r="H4" s="208"/>
    </row>
    <row r="5" spans="1:8" x14ac:dyDescent="0.25">
      <c r="F5" s="15"/>
    </row>
    <row r="6" spans="1:8" x14ac:dyDescent="0.25">
      <c r="A6" s="25"/>
    </row>
    <row r="7" spans="1:8" x14ac:dyDescent="0.25">
      <c r="A7" s="264" t="s">
        <v>1</v>
      </c>
      <c r="B7" s="264"/>
      <c r="C7" s="264"/>
      <c r="D7" s="264"/>
      <c r="E7" s="264"/>
      <c r="F7" s="264"/>
      <c r="G7" s="264"/>
      <c r="H7" s="242"/>
    </row>
    <row r="8" spans="1:8" x14ac:dyDescent="0.25">
      <c r="A8" s="264" t="s">
        <v>36</v>
      </c>
      <c r="B8" s="264"/>
      <c r="C8" s="264"/>
      <c r="D8" s="264"/>
      <c r="E8" s="264"/>
      <c r="F8" s="264"/>
      <c r="G8" s="264"/>
      <c r="H8" s="242"/>
    </row>
    <row r="9" spans="1:8" x14ac:dyDescent="0.25">
      <c r="A9" s="25"/>
    </row>
    <row r="10" spans="1:8" ht="15.75" customHeight="1" x14ac:dyDescent="0.25">
      <c r="A10" s="266" t="s">
        <v>11</v>
      </c>
      <c r="B10" s="266" t="s">
        <v>33</v>
      </c>
      <c r="C10" s="266" t="s">
        <v>2</v>
      </c>
      <c r="D10" s="266" t="s">
        <v>34</v>
      </c>
      <c r="E10" s="251" t="s">
        <v>35</v>
      </c>
      <c r="F10" s="269"/>
      <c r="G10" s="252"/>
    </row>
    <row r="11" spans="1:8" x14ac:dyDescent="0.25">
      <c r="A11" s="266"/>
      <c r="B11" s="266"/>
      <c r="C11" s="266"/>
      <c r="D11" s="266"/>
      <c r="E11" s="94">
        <f>'пр 1 к ПП 1'!E10</f>
        <v>2025</v>
      </c>
      <c r="F11" s="94">
        <f>'пр 1 к ПП 1'!F10</f>
        <v>2026</v>
      </c>
      <c r="G11" s="94">
        <f>'пр 1 к ПП 1'!G10</f>
        <v>2027</v>
      </c>
    </row>
    <row r="12" spans="1:8" x14ac:dyDescent="0.25">
      <c r="A12" s="17">
        <v>1</v>
      </c>
      <c r="B12" s="17">
        <v>2</v>
      </c>
      <c r="C12" s="17">
        <v>3</v>
      </c>
      <c r="D12" s="17">
        <v>4</v>
      </c>
      <c r="E12" s="205">
        <v>5</v>
      </c>
      <c r="F12" s="205">
        <v>6</v>
      </c>
      <c r="G12" s="205">
        <v>7</v>
      </c>
    </row>
    <row r="13" spans="1:8" x14ac:dyDescent="0.25">
      <c r="A13" s="16"/>
      <c r="B13" s="6" t="s">
        <v>95</v>
      </c>
      <c r="C13" s="16"/>
      <c r="D13" s="16"/>
      <c r="E13" s="16"/>
      <c r="F13" s="16"/>
      <c r="G13" s="16"/>
    </row>
    <row r="14" spans="1:8" ht="33.75" customHeight="1" x14ac:dyDescent="0.25">
      <c r="A14" s="16"/>
      <c r="B14" s="283" t="s">
        <v>96</v>
      </c>
      <c r="C14" s="284"/>
      <c r="D14" s="284"/>
      <c r="E14" s="284"/>
      <c r="F14" s="284"/>
      <c r="G14" s="285"/>
    </row>
    <row r="15" spans="1:8" ht="31.5" x14ac:dyDescent="0.25">
      <c r="A15" s="17" t="s">
        <v>68</v>
      </c>
      <c r="B15" s="16" t="s">
        <v>66</v>
      </c>
      <c r="C15" s="24" t="s">
        <v>52</v>
      </c>
      <c r="D15" s="24" t="s">
        <v>97</v>
      </c>
      <c r="E15" s="60">
        <v>0.61</v>
      </c>
      <c r="F15" s="60">
        <v>0.61</v>
      </c>
      <c r="G15" s="60">
        <v>0.61</v>
      </c>
    </row>
    <row r="16" spans="1:8" x14ac:dyDescent="0.25">
      <c r="A16" s="25"/>
    </row>
    <row r="17" spans="1:6" x14ac:dyDescent="0.25">
      <c r="A17" s="25"/>
      <c r="F17" s="1" t="s">
        <v>178</v>
      </c>
    </row>
    <row r="18" spans="1:6" x14ac:dyDescent="0.25">
      <c r="A18" s="25"/>
    </row>
  </sheetData>
  <mergeCells count="10">
    <mergeCell ref="B14:G14"/>
    <mergeCell ref="F1:H1"/>
    <mergeCell ref="A10:A11"/>
    <mergeCell ref="B10:B11"/>
    <mergeCell ref="C10:C11"/>
    <mergeCell ref="D10:D11"/>
    <mergeCell ref="E10:G10"/>
    <mergeCell ref="E4:G4"/>
    <mergeCell ref="A7:G7"/>
    <mergeCell ref="A8:G8"/>
  </mergeCells>
  <pageMargins left="0.78740157480314965" right="0.78740157480314965" top="1.1811023622047245" bottom="0.19685039370078741" header="0.31496062992125984" footer="0.31496062992125984"/>
  <pageSetup paperSize="9" scale="98" firstPageNumber="39" orientation="landscape" r:id="rId1"/>
  <headerFooter scaleWithDoc="0">
    <oddHeader>&amp;C55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L22"/>
  <sheetViews>
    <sheetView view="pageBreakPreview" topLeftCell="A4" zoomScale="85" zoomScaleNormal="100" zoomScaleSheetLayoutView="85" workbookViewId="0">
      <selection activeCell="A4" sqref="A4:L17"/>
    </sheetView>
  </sheetViews>
  <sheetFormatPr defaultRowHeight="15.75" outlineLevelRow="1" x14ac:dyDescent="0.25"/>
  <cols>
    <col min="1" max="1" width="4.75" style="1" customWidth="1"/>
    <col min="2" max="2" width="31.75" style="1" customWidth="1"/>
    <col min="3" max="3" width="14.5" style="1" customWidth="1"/>
    <col min="4" max="4" width="5.375" style="1" customWidth="1"/>
    <col min="5" max="5" width="5.5" style="1" customWidth="1"/>
    <col min="6" max="6" width="11.75" style="1" customWidth="1"/>
    <col min="7" max="7" width="5.75" style="1" customWidth="1"/>
    <col min="8" max="10" width="14.25" style="1" customWidth="1"/>
    <col min="11" max="11" width="13" style="1" customWidth="1"/>
    <col min="12" max="12" width="19.25" style="1" customWidth="1"/>
    <col min="13" max="16384" width="9" style="1"/>
  </cols>
  <sheetData>
    <row r="1" spans="1:12" ht="75" hidden="1" customHeight="1" outlineLevel="1" x14ac:dyDescent="0.25">
      <c r="J1" s="260" t="s">
        <v>183</v>
      </c>
      <c r="K1" s="260"/>
      <c r="L1" s="260"/>
    </row>
    <row r="2" spans="1:12" hidden="1" outlineLevel="1" x14ac:dyDescent="0.25"/>
    <row r="3" spans="1:12" hidden="1" outlineLevel="1" x14ac:dyDescent="0.25"/>
    <row r="4" spans="1:12" ht="98.25" customHeight="1" collapsed="1" x14ac:dyDescent="0.25">
      <c r="J4" s="271" t="s">
        <v>136</v>
      </c>
      <c r="K4" s="271"/>
      <c r="L4" s="271"/>
    </row>
    <row r="5" spans="1:12" x14ac:dyDescent="0.25">
      <c r="K5" s="29"/>
    </row>
    <row r="6" spans="1:12" x14ac:dyDescent="0.25">
      <c r="A6" s="25"/>
    </row>
    <row r="7" spans="1:12" x14ac:dyDescent="0.25">
      <c r="A7" s="264" t="s">
        <v>1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</row>
    <row r="8" spans="1:12" ht="30.75" customHeight="1" x14ac:dyDescent="0.25">
      <c r="A8" s="265" t="s">
        <v>98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</row>
    <row r="9" spans="1:12" x14ac:dyDescent="0.25">
      <c r="A9" s="25"/>
    </row>
    <row r="10" spans="1:12" ht="33.75" customHeight="1" x14ac:dyDescent="0.25">
      <c r="A10" s="266" t="s">
        <v>11</v>
      </c>
      <c r="B10" s="266" t="s">
        <v>37</v>
      </c>
      <c r="C10" s="266" t="s">
        <v>18</v>
      </c>
      <c r="D10" s="266" t="s">
        <v>16</v>
      </c>
      <c r="E10" s="266"/>
      <c r="F10" s="266"/>
      <c r="G10" s="266"/>
      <c r="H10" s="266" t="s">
        <v>38</v>
      </c>
      <c r="I10" s="266"/>
      <c r="J10" s="266"/>
      <c r="K10" s="266"/>
      <c r="L10" s="266" t="s">
        <v>39</v>
      </c>
    </row>
    <row r="11" spans="1:12" ht="112.5" customHeight="1" x14ac:dyDescent="0.25">
      <c r="A11" s="266"/>
      <c r="B11" s="266"/>
      <c r="C11" s="266"/>
      <c r="D11" s="17" t="s">
        <v>18</v>
      </c>
      <c r="E11" s="17" t="s">
        <v>19</v>
      </c>
      <c r="F11" s="17" t="s">
        <v>20</v>
      </c>
      <c r="G11" s="17" t="s">
        <v>21</v>
      </c>
      <c r="H11" s="17">
        <f>'пр 2 к ПП 1'!H10</f>
        <v>2025</v>
      </c>
      <c r="I11" s="94">
        <f>'пр 2 к ПП 1'!I10</f>
        <v>2026</v>
      </c>
      <c r="J11" s="94">
        <f>'пр 2 к ПП 1'!J10</f>
        <v>2027</v>
      </c>
      <c r="K11" s="17" t="s">
        <v>40</v>
      </c>
      <c r="L11" s="266"/>
    </row>
    <row r="12" spans="1:12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7">
        <v>12</v>
      </c>
    </row>
    <row r="13" spans="1:12" ht="15.75" customHeight="1" x14ac:dyDescent="0.25">
      <c r="A13" s="283" t="s">
        <v>99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5"/>
    </row>
    <row r="14" spans="1:12" ht="34.5" customHeight="1" x14ac:dyDescent="0.25">
      <c r="A14" s="283" t="s">
        <v>100</v>
      </c>
      <c r="B14" s="284"/>
      <c r="C14" s="284"/>
      <c r="D14" s="284"/>
      <c r="E14" s="284"/>
      <c r="F14" s="284"/>
      <c r="G14" s="285"/>
      <c r="H14" s="16"/>
      <c r="I14" s="16"/>
      <c r="J14" s="16"/>
      <c r="K14" s="16"/>
      <c r="L14" s="16"/>
    </row>
    <row r="15" spans="1:12" ht="57" customHeight="1" x14ac:dyDescent="0.25">
      <c r="A15" s="296">
        <v>1</v>
      </c>
      <c r="B15" s="295" t="s">
        <v>101</v>
      </c>
      <c r="C15" s="280" t="s">
        <v>71</v>
      </c>
      <c r="D15" s="280">
        <v>241</v>
      </c>
      <c r="E15" s="280" t="s">
        <v>77</v>
      </c>
      <c r="F15" s="293" t="s">
        <v>117</v>
      </c>
      <c r="G15" s="50">
        <v>811</v>
      </c>
      <c r="H15" s="140">
        <v>100</v>
      </c>
      <c r="I15" s="162">
        <v>100</v>
      </c>
      <c r="J15" s="162">
        <v>100</v>
      </c>
      <c r="K15" s="142">
        <f>H15+I15+J15</f>
        <v>300</v>
      </c>
      <c r="L15" s="298" t="s">
        <v>126</v>
      </c>
    </row>
    <row r="16" spans="1:12" ht="57" customHeight="1" x14ac:dyDescent="0.25">
      <c r="A16" s="297"/>
      <c r="B16" s="295"/>
      <c r="C16" s="281"/>
      <c r="D16" s="281"/>
      <c r="E16" s="281"/>
      <c r="F16" s="294"/>
      <c r="G16" s="50">
        <v>540</v>
      </c>
      <c r="H16" s="17">
        <v>0</v>
      </c>
      <c r="I16" s="17">
        <v>0</v>
      </c>
      <c r="J16" s="17">
        <v>0</v>
      </c>
      <c r="K16" s="17">
        <v>0</v>
      </c>
      <c r="L16" s="299"/>
    </row>
    <row r="17" spans="1:12" x14ac:dyDescent="0.25">
      <c r="A17" s="291" t="s">
        <v>41</v>
      </c>
      <c r="B17" s="292"/>
      <c r="C17" s="28"/>
      <c r="D17" s="28"/>
      <c r="E17" s="28"/>
      <c r="F17" s="28"/>
      <c r="G17" s="28"/>
      <c r="H17" s="141">
        <f>H15</f>
        <v>100</v>
      </c>
      <c r="I17" s="141">
        <f t="shared" ref="I17:K17" si="0">I15</f>
        <v>100</v>
      </c>
      <c r="J17" s="141">
        <f t="shared" si="0"/>
        <v>100</v>
      </c>
      <c r="K17" s="143">
        <f t="shared" si="0"/>
        <v>300</v>
      </c>
      <c r="L17" s="16"/>
    </row>
    <row r="19" spans="1:12" x14ac:dyDescent="0.25">
      <c r="H19" s="1" t="s">
        <v>178</v>
      </c>
    </row>
    <row r="22" spans="1:12" x14ac:dyDescent="0.25">
      <c r="H22" s="1">
        <f>H15*1000/102</f>
        <v>980.39215686274508</v>
      </c>
    </row>
  </sheetData>
  <mergeCells count="20">
    <mergeCell ref="J1:L1"/>
    <mergeCell ref="J4:L4"/>
    <mergeCell ref="A7:L7"/>
    <mergeCell ref="A8:L8"/>
    <mergeCell ref="A10:A11"/>
    <mergeCell ref="B10:B11"/>
    <mergeCell ref="C10:C11"/>
    <mergeCell ref="D10:G10"/>
    <mergeCell ref="H10:K10"/>
    <mergeCell ref="L10:L11"/>
    <mergeCell ref="A17:B17"/>
    <mergeCell ref="A13:L13"/>
    <mergeCell ref="A14:G14"/>
    <mergeCell ref="F15:F16"/>
    <mergeCell ref="E15:E16"/>
    <mergeCell ref="D15:D16"/>
    <mergeCell ref="C15:C16"/>
    <mergeCell ref="B15:B16"/>
    <mergeCell ref="A15:A16"/>
    <mergeCell ref="L15:L16"/>
  </mergeCells>
  <pageMargins left="0.78740157480314965" right="0.78740157480314965" top="1.1811023622047245" bottom="0.19685039370078741" header="0.31496062992125984" footer="0.31496062992125984"/>
  <pageSetup paperSize="9" scale="78" firstPageNumber="39" orientation="landscape" r:id="rId1"/>
  <headerFooter scaleWithDoc="0">
    <oddHeader>&amp;C56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K21"/>
  <sheetViews>
    <sheetView view="pageBreakPreview" topLeftCell="A4" zoomScale="85" zoomScaleNormal="100" zoomScaleSheetLayoutView="85" workbookViewId="0">
      <selection activeCell="A4" sqref="A4:H19"/>
    </sheetView>
  </sheetViews>
  <sheetFormatPr defaultRowHeight="15.75" outlineLevelRow="1" outlineLevelCol="1" x14ac:dyDescent="0.25"/>
  <cols>
    <col min="1" max="1" width="4.625" style="1" customWidth="1"/>
    <col min="2" max="2" width="48.625" style="1" customWidth="1"/>
    <col min="3" max="3" width="11.5" style="1" customWidth="1"/>
    <col min="4" max="4" width="20.375" style="1" customWidth="1"/>
    <col min="5" max="5" width="20.375" style="1" hidden="1" customWidth="1" outlineLevel="1"/>
    <col min="6" max="6" width="12.875" style="1" customWidth="1" collapsed="1"/>
    <col min="7" max="9" width="12" style="1" customWidth="1"/>
    <col min="10" max="16384" width="9" style="1"/>
  </cols>
  <sheetData>
    <row r="1" spans="1:11" ht="69.75" hidden="1" customHeight="1" outlineLevel="1" x14ac:dyDescent="0.25">
      <c r="G1" s="260" t="s">
        <v>184</v>
      </c>
      <c r="H1" s="260"/>
      <c r="I1" s="260"/>
    </row>
    <row r="2" spans="1:11" hidden="1" outlineLevel="1" x14ac:dyDescent="0.25"/>
    <row r="3" spans="1:11" hidden="1" outlineLevel="1" x14ac:dyDescent="0.25"/>
    <row r="4" spans="1:11" ht="123" customHeight="1" collapsed="1" x14ac:dyDescent="0.25">
      <c r="F4" s="271" t="s">
        <v>137</v>
      </c>
      <c r="G4" s="271"/>
      <c r="H4" s="271"/>
      <c r="I4" s="208"/>
    </row>
    <row r="5" spans="1:11" x14ac:dyDescent="0.25">
      <c r="A5" s="25"/>
    </row>
    <row r="6" spans="1:11" x14ac:dyDescent="0.25">
      <c r="A6" s="264" t="s">
        <v>1</v>
      </c>
      <c r="B6" s="264"/>
      <c r="C6" s="264"/>
      <c r="D6" s="264"/>
      <c r="E6" s="264"/>
      <c r="F6" s="264"/>
      <c r="G6" s="264"/>
      <c r="H6" s="264"/>
      <c r="I6" s="242"/>
    </row>
    <row r="7" spans="1:11" ht="36.75" customHeight="1" x14ac:dyDescent="0.25">
      <c r="A7" s="265" t="s">
        <v>124</v>
      </c>
      <c r="B7" s="265"/>
      <c r="C7" s="265"/>
      <c r="D7" s="265"/>
      <c r="E7" s="265"/>
      <c r="F7" s="265"/>
      <c r="G7" s="265"/>
      <c r="H7" s="265"/>
      <c r="I7" s="208"/>
    </row>
    <row r="8" spans="1:11" x14ac:dyDescent="0.25">
      <c r="A8" s="25"/>
    </row>
    <row r="9" spans="1:11" ht="15.75" customHeight="1" x14ac:dyDescent="0.25">
      <c r="A9" s="266" t="s">
        <v>11</v>
      </c>
      <c r="B9" s="266" t="s">
        <v>33</v>
      </c>
      <c r="C9" s="266" t="s">
        <v>2</v>
      </c>
      <c r="D9" s="266" t="s">
        <v>34</v>
      </c>
      <c r="E9" s="213" t="s">
        <v>257</v>
      </c>
      <c r="F9" s="251" t="s">
        <v>35</v>
      </c>
      <c r="G9" s="269"/>
      <c r="H9" s="252"/>
    </row>
    <row r="10" spans="1:11" x14ac:dyDescent="0.25">
      <c r="A10" s="266"/>
      <c r="B10" s="266"/>
      <c r="C10" s="266"/>
      <c r="D10" s="266"/>
      <c r="E10" s="215">
        <v>2022</v>
      </c>
      <c r="F10" s="94">
        <f>'пр 1 к ПП 1'!E10</f>
        <v>2025</v>
      </c>
      <c r="G10" s="94">
        <f>'пр 1 к ПП 1'!F10</f>
        <v>2026</v>
      </c>
      <c r="H10" s="94">
        <f>'пр 1 к ПП 1'!G10</f>
        <v>2027</v>
      </c>
    </row>
    <row r="11" spans="1:11" x14ac:dyDescent="0.25">
      <c r="A11" s="17">
        <v>1</v>
      </c>
      <c r="B11" s="17">
        <v>2</v>
      </c>
      <c r="C11" s="17">
        <v>3</v>
      </c>
      <c r="D11" s="17">
        <v>4</v>
      </c>
      <c r="E11" s="215"/>
      <c r="F11" s="205">
        <v>5</v>
      </c>
      <c r="G11" s="205">
        <v>6</v>
      </c>
      <c r="H11" s="205">
        <v>7</v>
      </c>
    </row>
    <row r="12" spans="1:11" ht="39" customHeight="1" x14ac:dyDescent="0.25">
      <c r="A12" s="283" t="s">
        <v>102</v>
      </c>
      <c r="B12" s="284"/>
      <c r="C12" s="284"/>
      <c r="D12" s="284"/>
      <c r="E12" s="284"/>
      <c r="F12" s="284"/>
      <c r="G12" s="284"/>
      <c r="H12" s="285"/>
    </row>
    <row r="13" spans="1:11" ht="54" customHeight="1" x14ac:dyDescent="0.25">
      <c r="A13" s="16"/>
      <c r="B13" s="283" t="s">
        <v>221</v>
      </c>
      <c r="C13" s="284"/>
      <c r="D13" s="284"/>
      <c r="E13" s="284"/>
      <c r="F13" s="284"/>
      <c r="G13" s="284"/>
      <c r="H13" s="285"/>
    </row>
    <row r="14" spans="1:11" x14ac:dyDescent="0.25">
      <c r="A14" s="176">
        <v>1</v>
      </c>
      <c r="B14" s="16" t="s">
        <v>57</v>
      </c>
      <c r="C14" s="16"/>
      <c r="D14" s="16"/>
      <c r="E14" s="214"/>
      <c r="F14" s="16"/>
      <c r="G14" s="16"/>
      <c r="H14" s="16"/>
    </row>
    <row r="15" spans="1:11" x14ac:dyDescent="0.25">
      <c r="A15" s="176" t="s">
        <v>3</v>
      </c>
      <c r="B15" s="16" t="s">
        <v>58</v>
      </c>
      <c r="C15" s="16" t="s">
        <v>65</v>
      </c>
      <c r="D15" s="16" t="s">
        <v>97</v>
      </c>
      <c r="E15" s="214">
        <v>2</v>
      </c>
      <c r="F15" s="23">
        <f>'пр к пасп'!H24</f>
        <v>2</v>
      </c>
      <c r="G15" s="23">
        <f>'пр к пасп'!I24</f>
        <v>2</v>
      </c>
      <c r="H15" s="23">
        <f>'пр к пасп'!J24</f>
        <v>2</v>
      </c>
    </row>
    <row r="16" spans="1:11" ht="36.75" customHeight="1" x14ac:dyDescent="0.25">
      <c r="A16" s="176" t="s">
        <v>48</v>
      </c>
      <c r="B16" s="18" t="s">
        <v>59</v>
      </c>
      <c r="C16" s="16" t="s">
        <v>65</v>
      </c>
      <c r="D16" s="41" t="s">
        <v>97</v>
      </c>
      <c r="E16" s="214">
        <v>10</v>
      </c>
      <c r="F16" s="23">
        <f>'пр к пасп'!H25</f>
        <v>10</v>
      </c>
      <c r="G16" s="23">
        <f>'пр к пасп'!I25</f>
        <v>10</v>
      </c>
      <c r="H16" s="246">
        <f>'пр к пасп'!J25</f>
        <v>10</v>
      </c>
      <c r="I16" s="247"/>
      <c r="J16" s="247"/>
      <c r="K16" s="247"/>
    </row>
    <row r="17" spans="1:11" ht="36.75" customHeight="1" x14ac:dyDescent="0.25">
      <c r="A17" s="176" t="s">
        <v>103</v>
      </c>
      <c r="B17" s="16" t="s">
        <v>64</v>
      </c>
      <c r="C17" s="16" t="s">
        <v>52</v>
      </c>
      <c r="D17" s="41" t="s">
        <v>97</v>
      </c>
      <c r="E17" s="214">
        <v>858.24896000000001</v>
      </c>
      <c r="F17" s="138">
        <f>'пр к пасп'!O26</f>
        <v>534</v>
      </c>
      <c r="G17" s="138">
        <f>'пр к пасп'!P26</f>
        <v>534.01</v>
      </c>
      <c r="H17" s="138">
        <f>'пр к пасп'!Q26</f>
        <v>534.02</v>
      </c>
      <c r="I17" s="248"/>
      <c r="J17" s="248"/>
      <c r="K17" s="247"/>
    </row>
    <row r="18" spans="1:11" ht="30.75" customHeight="1" x14ac:dyDescent="0.25">
      <c r="A18" s="300" t="s">
        <v>223</v>
      </c>
      <c r="B18" s="301"/>
      <c r="C18" s="301"/>
      <c r="D18" s="301"/>
      <c r="E18" s="301"/>
      <c r="F18" s="301"/>
      <c r="G18" s="301"/>
      <c r="H18" s="301"/>
      <c r="I18" s="247"/>
      <c r="J18" s="247"/>
      <c r="K18" s="247"/>
    </row>
    <row r="19" spans="1:11" x14ac:dyDescent="0.25">
      <c r="A19" s="19" t="s">
        <v>54</v>
      </c>
      <c r="B19" s="178" t="s">
        <v>220</v>
      </c>
      <c r="C19" s="178" t="s">
        <v>44</v>
      </c>
      <c r="D19" s="178"/>
      <c r="E19" s="178"/>
      <c r="F19" s="19">
        <v>0</v>
      </c>
      <c r="G19" s="19">
        <v>0</v>
      </c>
      <c r="H19" s="19">
        <v>0</v>
      </c>
    </row>
    <row r="20" spans="1:11" x14ac:dyDescent="0.25">
      <c r="A20" s="25"/>
    </row>
    <row r="21" spans="1:11" x14ac:dyDescent="0.25">
      <c r="A21" s="25"/>
    </row>
  </sheetData>
  <mergeCells count="12">
    <mergeCell ref="A18:H18"/>
    <mergeCell ref="B13:H13"/>
    <mergeCell ref="G1:I1"/>
    <mergeCell ref="A9:A10"/>
    <mergeCell ref="B9:B10"/>
    <mergeCell ref="C9:C10"/>
    <mergeCell ref="D9:D10"/>
    <mergeCell ref="F4:H4"/>
    <mergeCell ref="F9:H9"/>
    <mergeCell ref="A7:H7"/>
    <mergeCell ref="A12:H12"/>
    <mergeCell ref="A6:H6"/>
  </mergeCells>
  <pageMargins left="0.78740157480314965" right="0.78740157480314965" top="1.1811023622047245" bottom="0.19685039370078741" header="0.31496062992125984" footer="0.31496062992125984"/>
  <pageSetup paperSize="9" scale="99" firstPageNumber="45" orientation="landscape" r:id="rId1"/>
  <headerFooter scaleWithDoc="0">
    <oddHeader>&amp;C57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L18"/>
  <sheetViews>
    <sheetView view="pageBreakPreview" zoomScale="70" zoomScaleNormal="100" zoomScaleSheetLayoutView="70" zoomScalePageLayoutView="85" workbookViewId="0">
      <selection sqref="A1:L15"/>
    </sheetView>
  </sheetViews>
  <sheetFormatPr defaultRowHeight="15.75" x14ac:dyDescent="0.25"/>
  <cols>
    <col min="1" max="1" width="4.75" style="1" customWidth="1"/>
    <col min="2" max="2" width="40.375" style="1" customWidth="1"/>
    <col min="3" max="3" width="15.625" style="1" customWidth="1"/>
    <col min="4" max="4" width="6.125" style="1" customWidth="1"/>
    <col min="5" max="5" width="6.25" style="1" customWidth="1"/>
    <col min="6" max="6" width="11.375" style="1" customWidth="1"/>
    <col min="7" max="7" width="4.625" style="1" customWidth="1"/>
    <col min="8" max="8" width="10.625" style="1" customWidth="1"/>
    <col min="9" max="9" width="9.25" style="1" customWidth="1"/>
    <col min="10" max="10" width="9.125" style="1" customWidth="1"/>
    <col min="11" max="11" width="16.125" style="1" customWidth="1"/>
    <col min="12" max="12" width="24.5" style="1" customWidth="1"/>
    <col min="13" max="16384" width="9" style="1"/>
  </cols>
  <sheetData>
    <row r="1" spans="1:12" ht="90" customHeight="1" x14ac:dyDescent="0.25">
      <c r="I1" s="275" t="s">
        <v>138</v>
      </c>
      <c r="J1" s="275"/>
      <c r="K1" s="275"/>
      <c r="L1" s="275"/>
    </row>
    <row r="2" spans="1:12" x14ac:dyDescent="0.25">
      <c r="A2" s="25"/>
    </row>
    <row r="3" spans="1:12" x14ac:dyDescent="0.25">
      <c r="A3" s="264" t="s">
        <v>1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</row>
    <row r="4" spans="1:12" ht="41.25" customHeight="1" x14ac:dyDescent="0.25">
      <c r="A4" s="265" t="s">
        <v>104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</row>
    <row r="5" spans="1:12" x14ac:dyDescent="0.25">
      <c r="A5" s="25"/>
    </row>
    <row r="6" spans="1:12" ht="33.75" customHeight="1" x14ac:dyDescent="0.25">
      <c r="A6" s="266" t="s">
        <v>11</v>
      </c>
      <c r="B6" s="266" t="s">
        <v>37</v>
      </c>
      <c r="C6" s="266" t="s">
        <v>18</v>
      </c>
      <c r="D6" s="266" t="s">
        <v>16</v>
      </c>
      <c r="E6" s="266"/>
      <c r="F6" s="266"/>
      <c r="G6" s="266"/>
      <c r="H6" s="266" t="s">
        <v>38</v>
      </c>
      <c r="I6" s="266"/>
      <c r="J6" s="266"/>
      <c r="K6" s="266"/>
      <c r="L6" s="266" t="s">
        <v>39</v>
      </c>
    </row>
    <row r="7" spans="1:12" ht="79.5" customHeight="1" x14ac:dyDescent="0.25">
      <c r="A7" s="266"/>
      <c r="B7" s="266"/>
      <c r="C7" s="266"/>
      <c r="D7" s="40" t="s">
        <v>18</v>
      </c>
      <c r="E7" s="40" t="s">
        <v>19</v>
      </c>
      <c r="F7" s="40" t="s">
        <v>20</v>
      </c>
      <c r="G7" s="40" t="s">
        <v>21</v>
      </c>
      <c r="H7" s="40">
        <f>'пр 1 к ПП 1'!E10</f>
        <v>2025</v>
      </c>
      <c r="I7" s="94">
        <f>'пр 1 к ПП 1'!F10</f>
        <v>2026</v>
      </c>
      <c r="J7" s="94">
        <f>'пр 1 к ПП 1'!G10</f>
        <v>2027</v>
      </c>
      <c r="K7" s="40" t="s">
        <v>40</v>
      </c>
      <c r="L7" s="266"/>
    </row>
    <row r="8" spans="1:12" x14ac:dyDescent="0.25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</row>
    <row r="9" spans="1:12" ht="36" customHeight="1" x14ac:dyDescent="0.25">
      <c r="A9" s="41"/>
      <c r="B9" s="283" t="s">
        <v>105</v>
      </c>
      <c r="C9" s="284"/>
      <c r="D9" s="284"/>
      <c r="E9" s="284"/>
      <c r="F9" s="284"/>
      <c r="G9" s="284"/>
      <c r="H9" s="284"/>
      <c r="I9" s="284"/>
      <c r="J9" s="284"/>
      <c r="K9" s="284"/>
      <c r="L9" s="285"/>
    </row>
    <row r="10" spans="1:12" x14ac:dyDescent="0.25">
      <c r="A10" s="41"/>
      <c r="B10" s="283" t="s">
        <v>222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5"/>
    </row>
    <row r="11" spans="1:12" ht="63" x14ac:dyDescent="0.25">
      <c r="A11" s="83" t="s">
        <v>68</v>
      </c>
      <c r="B11" s="66" t="s">
        <v>106</v>
      </c>
      <c r="C11" s="66" t="s">
        <v>71</v>
      </c>
      <c r="D11" s="66">
        <v>241</v>
      </c>
      <c r="E11" s="151" t="s">
        <v>77</v>
      </c>
      <c r="F11" s="151" t="s">
        <v>123</v>
      </c>
      <c r="G11" s="151" t="s">
        <v>163</v>
      </c>
      <c r="H11" s="84">
        <v>6959.0510000000004</v>
      </c>
      <c r="I11" s="84">
        <v>6959.0510000000004</v>
      </c>
      <c r="J11" s="84">
        <v>6959.0510000000004</v>
      </c>
      <c r="K11" s="84">
        <f>H11+I11+J11</f>
        <v>20877.153000000002</v>
      </c>
      <c r="L11" s="66" t="s">
        <v>107</v>
      </c>
    </row>
    <row r="12" spans="1:12" ht="94.5" x14ac:dyDescent="0.25">
      <c r="A12" s="83" t="s">
        <v>103</v>
      </c>
      <c r="B12" s="66" t="s">
        <v>187</v>
      </c>
      <c r="C12" s="66" t="str">
        <f>C11</f>
        <v>Администрация Туруханского района</v>
      </c>
      <c r="D12" s="66">
        <f>D11</f>
        <v>241</v>
      </c>
      <c r="E12" s="151" t="s">
        <v>77</v>
      </c>
      <c r="F12" s="151" t="s">
        <v>189</v>
      </c>
      <c r="G12" s="151" t="s">
        <v>163</v>
      </c>
      <c r="H12" s="84">
        <v>0</v>
      </c>
      <c r="I12" s="84">
        <v>0</v>
      </c>
      <c r="J12" s="84">
        <v>0</v>
      </c>
      <c r="K12" s="84">
        <f>H12+I12+J12</f>
        <v>0</v>
      </c>
      <c r="L12" s="66" t="s">
        <v>194</v>
      </c>
    </row>
    <row r="13" spans="1:12" x14ac:dyDescent="0.25">
      <c r="A13" s="304" t="s">
        <v>230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6"/>
    </row>
    <row r="14" spans="1:12" ht="47.25" x14ac:dyDescent="0.25">
      <c r="A14" s="83" t="s">
        <v>54</v>
      </c>
      <c r="B14" s="177" t="s">
        <v>232</v>
      </c>
      <c r="C14" s="177" t="s">
        <v>71</v>
      </c>
      <c r="D14" s="177">
        <v>241</v>
      </c>
      <c r="E14" s="151" t="s">
        <v>77</v>
      </c>
      <c r="F14" s="151" t="s">
        <v>231</v>
      </c>
      <c r="G14" s="151" t="s">
        <v>254</v>
      </c>
      <c r="H14" s="84">
        <v>0</v>
      </c>
      <c r="I14" s="84">
        <v>0</v>
      </c>
      <c r="J14" s="84">
        <v>0</v>
      </c>
      <c r="K14" s="84">
        <f>H14</f>
        <v>0</v>
      </c>
      <c r="L14" s="177" t="s">
        <v>219</v>
      </c>
    </row>
    <row r="15" spans="1:12" x14ac:dyDescent="0.25">
      <c r="A15" s="302" t="s">
        <v>41</v>
      </c>
      <c r="B15" s="303"/>
      <c r="C15" s="44"/>
      <c r="D15" s="44"/>
      <c r="E15" s="26"/>
      <c r="F15" s="44"/>
      <c r="G15" s="44"/>
      <c r="H15" s="45">
        <f>SUM(H11:H12) +H14</f>
        <v>6959.0510000000004</v>
      </c>
      <c r="I15" s="45">
        <f>SUM(I11:I12)</f>
        <v>6959.0510000000004</v>
      </c>
      <c r="J15" s="45">
        <f>SUM(J11:J12)</f>
        <v>6959.0510000000004</v>
      </c>
      <c r="K15" s="45">
        <f>SUM(K11:K12)+K14</f>
        <v>20877.153000000002</v>
      </c>
      <c r="L15" s="44"/>
    </row>
    <row r="18" spans="8:8" x14ac:dyDescent="0.25">
      <c r="H18" s="1" t="s">
        <v>178</v>
      </c>
    </row>
  </sheetData>
  <mergeCells count="13">
    <mergeCell ref="I1:L1"/>
    <mergeCell ref="B9:L9"/>
    <mergeCell ref="A15:B15"/>
    <mergeCell ref="A3:L3"/>
    <mergeCell ref="A4:L4"/>
    <mergeCell ref="A6:A7"/>
    <mergeCell ref="B6:B7"/>
    <mergeCell ref="C6:C7"/>
    <mergeCell ref="D6:G6"/>
    <mergeCell ref="H6:K6"/>
    <mergeCell ref="L6:L7"/>
    <mergeCell ref="A13:L13"/>
    <mergeCell ref="B10:L10"/>
  </mergeCells>
  <pageMargins left="0.78740157480314965" right="0.78740157480314965" top="1.1811023622047245" bottom="0.19685039370078741" header="0.31496062992125984" footer="0.31496062992125984"/>
  <pageSetup paperSize="9" scale="75" firstPageNumber="17" orientation="landscape" r:id="rId1"/>
  <headerFooter scaleWithDoc="0">
    <oddHeader>&amp;C58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23</vt:i4>
      </vt:variant>
    </vt:vector>
  </HeadingPairs>
  <TitlesOfParts>
    <vt:vector size="41" baseType="lpstr">
      <vt:lpstr>пр к пасп</vt:lpstr>
      <vt:lpstr>пр 1 к ПП 1</vt:lpstr>
      <vt:lpstr>пр 2 к ПП 1</vt:lpstr>
      <vt:lpstr>пр.1 к ПП 2</vt:lpstr>
      <vt:lpstr>пр.2 к ПП 2</vt:lpstr>
      <vt:lpstr>пр.1 к ПП 3</vt:lpstr>
      <vt:lpstr>пр.2 к ПП 3</vt:lpstr>
      <vt:lpstr>пр. 1 к ПП 4</vt:lpstr>
      <vt:lpstr>пр. 2 к ПП 4</vt:lpstr>
      <vt:lpstr>пр к ОМ</vt:lpstr>
      <vt:lpstr>пр к ОМ 1</vt:lpstr>
      <vt:lpstr>пр 6 к Пр</vt:lpstr>
      <vt:lpstr>пр 7 к Пр</vt:lpstr>
      <vt:lpstr>пр 8 к Пр</vt:lpstr>
      <vt:lpstr>пп1</vt:lpstr>
      <vt:lpstr>пп2</vt:lpstr>
      <vt:lpstr>пп3</vt:lpstr>
      <vt:lpstr>пп4</vt:lpstr>
      <vt:lpstr>'пр 1 к ПП 1'!Заголовки_для_печати</vt:lpstr>
      <vt:lpstr>'пр 6 к Пр'!Заголовки_для_печати</vt:lpstr>
      <vt:lpstr>'пр 7 к Пр'!Заголовки_для_печати</vt:lpstr>
      <vt:lpstr>'пр 8 к Пр'!Заголовки_для_печати</vt:lpstr>
      <vt:lpstr>'пр к пасп'!Заголовки_для_печати</vt:lpstr>
      <vt:lpstr>'пр.1 к ПП 2'!Заголовки_для_печати</vt:lpstr>
      <vt:lpstr>пп1!Область_печати</vt:lpstr>
      <vt:lpstr>пп2!Область_печати</vt:lpstr>
      <vt:lpstr>пп3!Область_печати</vt:lpstr>
      <vt:lpstr>пп4!Область_печати</vt:lpstr>
      <vt:lpstr>'пр 1 к ПП 1'!Область_печати</vt:lpstr>
      <vt:lpstr>'пр 6 к Пр'!Область_печати</vt:lpstr>
      <vt:lpstr>'пр 7 к Пр'!Область_печати</vt:lpstr>
      <vt:lpstr>'пр 8 к Пр'!Область_печати</vt:lpstr>
      <vt:lpstr>'пр к ОМ'!Область_печати</vt:lpstr>
      <vt:lpstr>'пр к ОМ 1'!Область_печати</vt:lpstr>
      <vt:lpstr>'пр к пасп'!Область_печати</vt:lpstr>
      <vt:lpstr>'пр. 1 к ПП 4'!Область_печати</vt:lpstr>
      <vt:lpstr>'пр. 2 к ПП 4'!Область_печати</vt:lpstr>
      <vt:lpstr>'пр.1 к ПП 2'!Область_печати</vt:lpstr>
      <vt:lpstr>'пр.1 к ПП 3'!Область_печати</vt:lpstr>
      <vt:lpstr>'пр.2 к ПП 2'!Область_печати</vt:lpstr>
      <vt:lpstr>'пр.2 к ПП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Пользователь</cp:lastModifiedBy>
  <cp:lastPrinted>2024-11-12T03:37:00Z</cp:lastPrinted>
  <dcterms:created xsi:type="dcterms:W3CDTF">2016-10-20T04:37:12Z</dcterms:created>
  <dcterms:modified xsi:type="dcterms:W3CDTF">2024-11-12T03:38:20Z</dcterms:modified>
</cp:coreProperties>
</file>