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1625" tabRatio="864" activeTab="1"/>
  </bookViews>
  <sheets>
    <sheet name="пр 2 к ПП 1" sheetId="18" r:id="rId1"/>
    <sheet name="пр 2 к ПП 3" sheetId="20" r:id="rId2"/>
  </sheets>
  <definedNames>
    <definedName name="_xlnm._FilterDatabase" localSheetId="0" hidden="1">'пр 2 к ПП 1'!$A$5:$O$107</definedName>
    <definedName name="Z_2166B299_1DBB_4BE8_98C9_E9EFB21DCA26_.wvu.FilterData" localSheetId="0" hidden="1">'пр 2 к ПП 1'!$A$5:$O$107</definedName>
    <definedName name="Z_2715DACA_7FC2_4162_875B_92B3FB82D8B1_.wvu.FilterData" localSheetId="0" hidden="1">'пр 2 к ПП 1'!$A$5:$O$107</definedName>
    <definedName name="Z_29BFB567_1C85_481C_A8AF_8210D8E0792F_.wvu.FilterData" localSheetId="0" hidden="1">'пр 2 к ПП 1'!$A$5:$O$107</definedName>
    <definedName name="Z_3AB5DFBB_09FD_4C2F_9D3D_E333A248F7A4_.wvu.FilterData" localSheetId="0" hidden="1">'пр 2 к ПП 1'!$A$5:$O$107</definedName>
    <definedName name="Z_3AB5DFBB_09FD_4C2F_9D3D_E333A248F7A4_.wvu.PrintArea" localSheetId="0" hidden="1">'пр 2 к ПП 1'!$A$2:$L$109</definedName>
    <definedName name="Z_3AB5DFBB_09FD_4C2F_9D3D_E333A248F7A4_.wvu.PrintArea" localSheetId="1" hidden="1">'пр 2 к ПП 3'!$A$2:$L$23</definedName>
    <definedName name="Z_3AB5DFBB_09FD_4C2F_9D3D_E333A248F7A4_.wvu.PrintTitles" localSheetId="0" hidden="1">'пр 2 к ПП 1'!$A$4:$IV$5</definedName>
    <definedName name="Z_3AB5DFBB_09FD_4C2F_9D3D_E333A248F7A4_.wvu.PrintTitles" localSheetId="1" hidden="1">'пр 2 к ПП 3'!$A$4:$IV$5</definedName>
    <definedName name="Z_3AB5DFBB_09FD_4C2F_9D3D_E333A248F7A4_.wvu.Rows" localSheetId="0" hidden="1">'пр 2 к ПП 1'!#REF!,'пр 2 к ПП 1'!#REF!,'пр 2 к ПП 1'!#REF!,'пр 2 к ПП 1'!#REF!,'пр 2 к ПП 1'!#REF!</definedName>
    <definedName name="Z_3AB5DFBB_09FD_4C2F_9D3D_E333A248F7A4_.wvu.Rows" localSheetId="1" hidden="1">'пр 2 к ПП 3'!#REF!,'пр 2 к ПП 3'!#REF!</definedName>
    <definedName name="Z_4767DD30_F6FB_4FF0_A429_8866A8232500_.wvu.FilterData" localSheetId="0" hidden="1">'пр 2 к ПП 1'!$A$5:$O$107</definedName>
    <definedName name="Z_4767DD30_F6FB_4FF0_A429_8866A8232500_.wvu.PrintArea" localSheetId="0" hidden="1">'пр 2 к ПП 1'!$A$2:$L$109</definedName>
    <definedName name="Z_4767DD30_F6FB_4FF0_A429_8866A8232500_.wvu.PrintArea" localSheetId="1" hidden="1">'пр 2 к ПП 3'!$A$2:$L$23</definedName>
    <definedName name="Z_4767DD30_F6FB_4FF0_A429_8866A8232500_.wvu.PrintTitles" localSheetId="0" hidden="1">'пр 2 к ПП 1'!$A$4:$IV$5</definedName>
    <definedName name="Z_4767DD30_F6FB_4FF0_A429_8866A8232500_.wvu.PrintTitles" localSheetId="1" hidden="1">'пр 2 к ПП 3'!$A$4:$IV$5</definedName>
    <definedName name="Z_4767DD30_F6FB_4FF0_A429_8866A8232500_.wvu.Rows" localSheetId="0" hidden="1">'пр 2 к ПП 1'!$A$12:$IV$12,'пр 2 к ПП 1'!#REF!,'пр 2 к ПП 1'!#REF!,'пр 2 к ПП 1'!#REF!,'пр 2 к ПП 1'!#REF!,'пр 2 к ПП 1'!#REF!,'пр 2 к ПП 1'!#REF!,'пр 2 к ПП 1'!#REF!,'пр 2 к ПП 1'!#REF!</definedName>
    <definedName name="Z_4767DD30_F6FB_4FF0_A429_8866A8232500_.wvu.Rows" localSheetId="1" hidden="1">'пр 2 к ПП 3'!#REF!,'пр 2 к ПП 3'!#REF!</definedName>
    <definedName name="Z_484BD7FD_1D3D_4528_954E_A98D5B59AC9C_.wvu.FilterData" localSheetId="0" hidden="1">'пр 2 к ПП 1'!$A$5:$O$107</definedName>
    <definedName name="Z_7C917F30_361A_4C86_9002_2134EAE2E3CF_.wvu.FilterData" localSheetId="0" hidden="1">'пр 2 к ПП 1'!$A$5:$O$107</definedName>
    <definedName name="Z_7C917F30_361A_4C86_9002_2134EAE2E3CF_.wvu.PrintArea" localSheetId="0" hidden="1">'пр 2 к ПП 1'!$A$2:$L$109</definedName>
    <definedName name="Z_7C917F30_361A_4C86_9002_2134EAE2E3CF_.wvu.PrintTitles" localSheetId="0" hidden="1">'пр 2 к ПП 1'!$A$4:$IV$5</definedName>
    <definedName name="Z_7C917F30_361A_4C86_9002_2134EAE2E3CF_.wvu.PrintTitles" localSheetId="1" hidden="1">'пр 2 к ПП 3'!$A$4:$IV$5</definedName>
    <definedName name="Z_7C917F30_361A_4C86_9002_2134EAE2E3CF_.wvu.Rows" localSheetId="0" hidden="1">'пр 2 к ПП 1'!$A$12:$IV$12,'пр 2 к ПП 1'!#REF!,'пр 2 к ПП 1'!#REF!,'пр 2 к ПП 1'!#REF!,'пр 2 к ПП 1'!#REF!,'пр 2 к ПП 1'!#REF!,'пр 2 к ПП 1'!#REF!,'пр 2 к ПП 1'!#REF!,'пр 2 к ПП 1'!#REF!,'пр 2 к ПП 1'!#REF!,'пр 2 к ПП 1'!#REF!,'пр 2 к ПП 1'!#REF!</definedName>
    <definedName name="Z_7C917F30_361A_4C86_9002_2134EAE2E3CF_.wvu.Rows" localSheetId="1" hidden="1">'пр 2 к ПП 3'!#REF!,'пр 2 к ПП 3'!#REF!</definedName>
    <definedName name="Z_81F2AFB8_21DA_4513_90AB_0A09D7D72D56_.wvu.FilterData" localSheetId="0" hidden="1">'пр 2 к ПП 1'!$A$5:$O$107</definedName>
    <definedName name="Z_AD6F79BD_847B_4421_A1AA_268A55FACAB4_.wvu.FilterData" localSheetId="0" hidden="1">'пр 2 к ПП 1'!$A$5:$O$107</definedName>
    <definedName name="Z_B45C2115_52AF_4E7B_8578_551FB3CF371E_.wvu.FilterData" localSheetId="0" hidden="1">'пр 2 к ПП 1'!$A$5:$O$107</definedName>
    <definedName name="Z_C75D4C66_EC35_48DB_8FCD_E29923CDB091_.wvu.FilterData" localSheetId="0" hidden="1">'пр 2 к ПП 1'!$A$5:$O$107</definedName>
    <definedName name="Z_CDE1D6F6_68DF_42F8_B01A_FF6465B24CCD_.wvu.FilterData" localSheetId="0" hidden="1">'пр 2 к ПП 1'!$A$5:$O$107</definedName>
    <definedName name="Z_CDE1D6F6_68DF_42F8_B01A_FF6465B24CCD_.wvu.PrintArea" localSheetId="0" hidden="1">'пр 2 к ПП 1'!$A$2:$L$109</definedName>
    <definedName name="Z_CDE1D6F6_68DF_42F8_B01A_FF6465B24CCD_.wvu.PrintArea" localSheetId="1" hidden="1">'пр 2 к ПП 3'!$A$2:$L$23</definedName>
    <definedName name="Z_CDE1D6F6_68DF_42F8_B01A_FF6465B24CCD_.wvu.PrintTitles" localSheetId="0" hidden="1">'пр 2 к ПП 1'!$A$4:$IV$5</definedName>
    <definedName name="Z_CDE1D6F6_68DF_42F8_B01A_FF6465B24CCD_.wvu.PrintTitles" localSheetId="1" hidden="1">'пр 2 к ПП 3'!$A$4:$IV$5</definedName>
    <definedName name="Z_CDE1D6F6_68DF_42F8_B01A_FF6465B24CCD_.wvu.Rows" localSheetId="1" hidden="1">'пр 2 к ПП 3'!#REF!,'пр 2 к ПП 3'!#REF!</definedName>
    <definedName name="Z_D97B14A5_4ECD_4EB7_B8A7_D41E462F19A2_.wvu.FilterData" localSheetId="0" hidden="1">'пр 2 к ПП 1'!$A$5:$O$107</definedName>
    <definedName name="Z_FAC3C627_8E23_41AB_B3FB_95B33614D8DB_.wvu.FilterData" localSheetId="0" hidden="1">'пр 2 к ПП 1'!$A$5:$O$107</definedName>
    <definedName name="_xlnm.Print_Area" localSheetId="1">'пр 2 к ПП 3'!$A$1:$L$23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0" i="18" l="1"/>
  <c r="H69" i="18"/>
  <c r="H40" i="18"/>
  <c r="H39" i="18"/>
  <c r="H36" i="18"/>
  <c r="H35" i="18"/>
  <c r="H44" i="18"/>
  <c r="H43" i="18"/>
  <c r="H14" i="18"/>
  <c r="H13" i="18"/>
  <c r="H10" i="18"/>
  <c r="H9" i="18"/>
  <c r="H15" i="20"/>
  <c r="H10" i="20"/>
  <c r="H30" i="18"/>
  <c r="H110" i="18" s="1"/>
  <c r="H82" i="18"/>
  <c r="H88" i="18"/>
  <c r="H55" i="18"/>
  <c r="H54" i="18"/>
  <c r="H72" i="18"/>
  <c r="H75" i="18"/>
  <c r="H17" i="20"/>
  <c r="H19" i="20"/>
  <c r="H115" i="18"/>
  <c r="K78" i="18"/>
  <c r="K77" i="18"/>
  <c r="K58" i="18"/>
  <c r="H96" i="18"/>
  <c r="H83" i="18" l="1"/>
  <c r="I114" i="18"/>
  <c r="J114" i="18"/>
  <c r="H80" i="18"/>
  <c r="K79" i="18"/>
  <c r="K17" i="20"/>
  <c r="H25" i="18"/>
  <c r="K92" i="18"/>
  <c r="K18" i="20"/>
  <c r="K93" i="18"/>
  <c r="K91" i="18"/>
  <c r="K47" i="18"/>
  <c r="H114" i="18" l="1"/>
  <c r="K97" i="18"/>
  <c r="K98" i="18"/>
  <c r="K99" i="18"/>
  <c r="I110" i="18"/>
  <c r="J110" i="18"/>
  <c r="I117" i="18"/>
  <c r="J117" i="18"/>
  <c r="H117" i="18"/>
  <c r="K76" i="18"/>
  <c r="K88" i="18"/>
  <c r="K74" i="18"/>
  <c r="K49" i="18"/>
  <c r="K48" i="18"/>
  <c r="K22" i="18"/>
  <c r="K30" i="20"/>
  <c r="J28" i="20"/>
  <c r="I28" i="20"/>
  <c r="H28" i="20"/>
  <c r="J27" i="20"/>
  <c r="I27" i="20"/>
  <c r="H27" i="20"/>
  <c r="J26" i="20"/>
  <c r="I26" i="20"/>
  <c r="H26" i="20"/>
  <c r="J22" i="20"/>
  <c r="I22" i="20"/>
  <c r="H22" i="20"/>
  <c r="K21" i="20"/>
  <c r="K19" i="20"/>
  <c r="K16" i="20"/>
  <c r="K15" i="20"/>
  <c r="K14" i="20"/>
  <c r="K13" i="20"/>
  <c r="K12" i="20"/>
  <c r="K11" i="20"/>
  <c r="K10" i="20"/>
  <c r="K9" i="20"/>
  <c r="J116" i="18"/>
  <c r="I116" i="18"/>
  <c r="H116" i="18"/>
  <c r="J115" i="18"/>
  <c r="I115" i="18"/>
  <c r="J106" i="18"/>
  <c r="I106" i="18"/>
  <c r="H106" i="18"/>
  <c r="K105" i="18"/>
  <c r="K104" i="18"/>
  <c r="K103" i="18"/>
  <c r="K102" i="18"/>
  <c r="K101" i="18"/>
  <c r="K100" i="18"/>
  <c r="K96" i="18"/>
  <c r="K95" i="18"/>
  <c r="K94" i="18"/>
  <c r="K90" i="18"/>
  <c r="K89" i="18"/>
  <c r="K87" i="18"/>
  <c r="J85" i="18"/>
  <c r="I85" i="18"/>
  <c r="H85" i="18"/>
  <c r="K84" i="18"/>
  <c r="K83" i="18"/>
  <c r="K82" i="18"/>
  <c r="J80" i="18"/>
  <c r="I80" i="18"/>
  <c r="K75" i="18"/>
  <c r="K72" i="18"/>
  <c r="K71" i="18"/>
  <c r="K70" i="18"/>
  <c r="K69" i="18"/>
  <c r="J67" i="18"/>
  <c r="I67" i="18"/>
  <c r="H67" i="18"/>
  <c r="K66" i="18"/>
  <c r="K65" i="18"/>
  <c r="K64" i="18"/>
  <c r="K63" i="18"/>
  <c r="K61" i="18"/>
  <c r="K60" i="18"/>
  <c r="K59" i="18"/>
  <c r="K57" i="18"/>
  <c r="K56" i="18"/>
  <c r="K55" i="18"/>
  <c r="K54" i="18"/>
  <c r="K53" i="18"/>
  <c r="K52" i="18"/>
  <c r="K51" i="18"/>
  <c r="K50" i="18"/>
  <c r="K46" i="18"/>
  <c r="K45" i="18"/>
  <c r="K44" i="18"/>
  <c r="K43" i="18"/>
  <c r="K42" i="18"/>
  <c r="K41" i="18"/>
  <c r="K40" i="18"/>
  <c r="K39" i="18"/>
  <c r="K38" i="18"/>
  <c r="K37" i="18"/>
  <c r="K36" i="18"/>
  <c r="K35" i="18"/>
  <c r="J33" i="18"/>
  <c r="I33" i="18"/>
  <c r="H33" i="18"/>
  <c r="K32" i="18"/>
  <c r="K31" i="18"/>
  <c r="K30" i="18"/>
  <c r="K29" i="18"/>
  <c r="K28" i="18"/>
  <c r="K27" i="18"/>
  <c r="K26" i="18"/>
  <c r="K25" i="18"/>
  <c r="K24" i="18"/>
  <c r="K23" i="18"/>
  <c r="K20" i="18"/>
  <c r="K19" i="18"/>
  <c r="K18" i="18"/>
  <c r="K17" i="18"/>
  <c r="K16" i="18"/>
  <c r="K15" i="18"/>
  <c r="K14" i="18"/>
  <c r="K13" i="18"/>
  <c r="K12" i="18"/>
  <c r="K11" i="18"/>
  <c r="K10" i="18"/>
  <c r="K9" i="18"/>
  <c r="K114" i="18" l="1"/>
  <c r="J29" i="20"/>
  <c r="H29" i="20"/>
  <c r="K67" i="18"/>
  <c r="K80" i="18"/>
  <c r="K85" i="18"/>
  <c r="I29" i="20"/>
  <c r="H31" i="20"/>
  <c r="J31" i="20"/>
  <c r="H107" i="18"/>
  <c r="H111" i="18" s="1"/>
  <c r="K33" i="18"/>
  <c r="K106" i="18"/>
  <c r="I107" i="18"/>
  <c r="I111" i="18" s="1"/>
  <c r="J107" i="18"/>
  <c r="J111" i="18" s="1"/>
  <c r="K110" i="18"/>
  <c r="K112" i="18"/>
  <c r="K115" i="18"/>
  <c r="K116" i="18"/>
  <c r="K117" i="18"/>
  <c r="K22" i="20"/>
  <c r="K27" i="20"/>
  <c r="K28" i="20"/>
  <c r="I31" i="20"/>
  <c r="K26" i="20"/>
  <c r="K29" i="20" l="1"/>
  <c r="K107" i="18"/>
  <c r="K31" i="20"/>
  <c r="K111" i="18"/>
</calcChain>
</file>

<file path=xl/sharedStrings.xml><?xml version="1.0" encoding="utf-8"?>
<sst xmlns="http://schemas.openxmlformats.org/spreadsheetml/2006/main" count="261" uniqueCount="166">
  <si>
    <t>№ п/п</t>
  </si>
  <si>
    <t>федеральный бюджет</t>
  </si>
  <si>
    <t>краевой бюджет</t>
  </si>
  <si>
    <t>Код бюджетной классификации</t>
  </si>
  <si>
    <t>ГРБС</t>
  </si>
  <si>
    <t>ЦСР</t>
  </si>
  <si>
    <t>ВР</t>
  </si>
  <si>
    <t>районный бюджет</t>
  </si>
  <si>
    <t>Цели, задачи, мероприятия подпрограммы</t>
  </si>
  <si>
    <t>Ожидаемый непосредственный результат (краткое описание) от реализации подпрограммного мероприятия (в том числе в натуральном выражении)</t>
  </si>
  <si>
    <t>итого на очередной финансовый год и плановый период</t>
  </si>
  <si>
    <t>Наименование программы, подпрограммы</t>
  </si>
  <si>
    <t>Рз Пр</t>
  </si>
  <si>
    <t>243</t>
  </si>
  <si>
    <t>242</t>
  </si>
  <si>
    <t>244</t>
  </si>
  <si>
    <t>Администрация Туруханского района</t>
  </si>
  <si>
    <t xml:space="preserve">Перечень мероприятий подпрограммы </t>
  </si>
  <si>
    <t>Расходы по годам реализации программы (тыс.руб.)</t>
  </si>
  <si>
    <t xml:space="preserve">Муниципальная программа Турухаснкого района «Развитие образования Туруханского района», подпрограмма 1 «Развитие дошкольного, общего и дополнительного образования» </t>
  </si>
  <si>
    <t>Цель: создание в системе дошкольного, общего и дополнительного образования равных возможностей для современного качественного образования, позитивной социализации детей и оздоровления детей в летний период</t>
  </si>
  <si>
    <t>Задача № 1 Обеспечить доступность дошкольного образования, соответствующего единому стандарту качества дошкольного образования</t>
  </si>
  <si>
    <t>1.1.1</t>
  </si>
  <si>
    <t>Финансовое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 образования, в муниципальных общеобразовательных организациях</t>
  </si>
  <si>
    <t>07 01</t>
  </si>
  <si>
    <t xml:space="preserve">0110075880 </t>
  </si>
  <si>
    <t>1093 ребенка получат услуги дошкольного образования</t>
  </si>
  <si>
    <t>0110074080</t>
  </si>
  <si>
    <t>1.1.2</t>
  </si>
  <si>
    <t>Обеспечение деятельности (оказание услуг) подведомственных учреждений</t>
  </si>
  <si>
    <t>0110080610</t>
  </si>
  <si>
    <t>0110083170</t>
  </si>
  <si>
    <t xml:space="preserve">0110080650 </t>
  </si>
  <si>
    <t>0110083180</t>
  </si>
  <si>
    <t>Ремонт ограждения с обустройством септика в филиале ТМДОУ "Северок" - филиал д/с "Елочка"; ремонт ТМДОУ "Северок"</t>
  </si>
  <si>
    <t>1.1.3</t>
  </si>
  <si>
    <t>Выплата и доставка компенсации части родительской платы за присмотр и уход за детьми в образовательных организациях края, реализующих образовательную программу дошкольного образования</t>
  </si>
  <si>
    <t>10 04</t>
  </si>
  <si>
    <t>0110075560</t>
  </si>
  <si>
    <t xml:space="preserve"> Компенсацию родительской платы получат не менее 300 человек ежегодно</t>
  </si>
  <si>
    <t>1.1.4</t>
  </si>
  <si>
    <t>Расходы на обеспечение выделения денежных средств на осуществление присмотра и ухода за детьми-инвалидами, детьми-сиротами и детьми, оставшимися без попечения родителей, а также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</t>
  </si>
  <si>
    <t xml:space="preserve">0110075540 </t>
  </si>
  <si>
    <t>Без взимания родительской платы в муниципальных дошкольных образовательных учреждениях (группах) будет содержаться в 2014 году - 22 ребенка и до 35 детей в 2015-2017 годах</t>
  </si>
  <si>
    <t>Итого по задаче 1</t>
  </si>
  <si>
    <t>Задача № 2. Обеспечить условия и качество обучения, соответствующие федеральным государственным стандартам начального общего, основного общего, среднего общего образования</t>
  </si>
  <si>
    <t>1.2.1</t>
  </si>
  <si>
    <t>Финансовое обеспечение государственных гарантий прав граждан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</si>
  <si>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07 02</t>
  </si>
  <si>
    <t>0110075640</t>
  </si>
  <si>
    <t>Ежегодно 2126 человек получат услуги общего образования</t>
  </si>
  <si>
    <t>0110074090</t>
  </si>
  <si>
    <t>1.2.2</t>
  </si>
  <si>
    <t>Обеспечение деятельности (оказание услуг) подведомственных учреждений (в том числе меоприятия по созданию условий для занятий физической культурой и спортом в части проведения ремонта спортивных залов в общеобразовательных учреждениях)</t>
  </si>
  <si>
    <t xml:space="preserve">0110080610 </t>
  </si>
  <si>
    <t>0110082710</t>
  </si>
  <si>
    <t>Средства выделенные ЗАО "Ванкорнефть"</t>
  </si>
  <si>
    <t>1.2.3</t>
  </si>
  <si>
    <t>Капитальный ремонт учреждений образования</t>
  </si>
  <si>
    <t>1.2.4</t>
  </si>
  <si>
    <t>1.2.5</t>
  </si>
  <si>
    <t xml:space="preserve">Обеспечение питанием детей, обучающихся в муниципальных и частных образовательных организациях, реализующих основные общеобразовательные программы, без взимания платы  </t>
  </si>
  <si>
    <t>10 03</t>
  </si>
  <si>
    <t>1174 учащихся общеобразовательных учреждений получат социальную поддержку</t>
  </si>
  <si>
    <t>1.2.6</t>
  </si>
  <si>
    <t>Обеспечение питанием, одеждой, обувью, мягким и жестким инвентарем обучающихся с ограниченными возможностями здоровья, проживающих в интернатах при школах</t>
  </si>
  <si>
    <t xml:space="preserve">0110075920 </t>
  </si>
  <si>
    <t>3 ребенка в Фарковском интернате при школе</t>
  </si>
  <si>
    <t>1.2.7</t>
  </si>
  <si>
    <t>1.2.8</t>
  </si>
  <si>
    <t>Итого по задаче 2</t>
  </si>
  <si>
    <t>Задача № 3. Обеспечить  развитие  системы дополнительного образования детей</t>
  </si>
  <si>
    <t>1.3.1</t>
  </si>
  <si>
    <t xml:space="preserve">Не менее 2000 человек получат услуги дополнительного образования ежегодно в муниципальных учреждениях;
</t>
  </si>
  <si>
    <t>Итого по задаче 3</t>
  </si>
  <si>
    <t>Задача № 4. Содействовать выявлению и поддержке одаренных детей</t>
  </si>
  <si>
    <t>4.1</t>
  </si>
  <si>
    <t>Организация разноуровневой работы с одаренными детьми</t>
  </si>
  <si>
    <t>0110081980</t>
  </si>
  <si>
    <t>Участие не менее 30  детей, прошедших муниципальный уровень и допущенных по результатам дистанционного тура  краевого форума "Молодёжь и наука" примут участие в очном туре;                                                           Ежегодно стипендии получат не менее 10 человек;   Ежегодно участие в конкурсах различного уровня примет участие не менее  1275 детей</t>
  </si>
  <si>
    <t>Итого по задаче4</t>
  </si>
  <si>
    <t>Задача № 5. Обеспечить безопасный, качественный отдых и оздоровление детей в летний период</t>
  </si>
  <si>
    <t>5.1</t>
  </si>
  <si>
    <t>Организация летнего отдыха и занятости детей Туруханского района в загородных лагерях и лагерях с дневным пребыванием</t>
  </si>
  <si>
    <t>07 07</t>
  </si>
  <si>
    <t>0110081990</t>
  </si>
  <si>
    <t>Организован отдых и оздоровление в летний период в загородных лагерях не менее чем для 50 человек, в лагерях с дневным пребывание детей не менее чем для  800 человек</t>
  </si>
  <si>
    <t>5.2.</t>
  </si>
  <si>
    <t xml:space="preserve">Организация летнего отдыха детей Туруханского района в оздоровительных учреждениях, расположенных на побережье Черного моря </t>
  </si>
  <si>
    <t xml:space="preserve">07 07 </t>
  </si>
  <si>
    <t xml:space="preserve">0110082660 </t>
  </si>
  <si>
    <t>5.3</t>
  </si>
  <si>
    <t>5.4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</si>
  <si>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</t>
  </si>
  <si>
    <t>5.5</t>
  </si>
  <si>
    <t>Оплата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</t>
  </si>
  <si>
    <t>5.6</t>
  </si>
  <si>
    <t>Организация летнего отдыха детей Туруханского района в оздоровительных учреждениях, расположенных на побережье Черного моря за счет родительских средств</t>
  </si>
  <si>
    <t>0110080650</t>
  </si>
  <si>
    <t>5.7</t>
  </si>
  <si>
    <t>Организация отдыха подростков и молодежи в профильных палаточных лагерях</t>
  </si>
  <si>
    <t>0110081930</t>
  </si>
  <si>
    <t>5.8</t>
  </si>
  <si>
    <t>Организация временной занятости несовершеннолетних граждан от 14 до 18 лет в летний период</t>
  </si>
  <si>
    <t>0110082800</t>
  </si>
  <si>
    <t>540</t>
  </si>
  <si>
    <t>5.9</t>
  </si>
  <si>
    <t>5.10</t>
  </si>
  <si>
    <t>Организация отдыха и оздоровления одаренных детей</t>
  </si>
  <si>
    <t>0110081280</t>
  </si>
  <si>
    <t>Итого по задаче 5</t>
  </si>
  <si>
    <t>Всего по подпрограмме</t>
  </si>
  <si>
    <t>внебюджетные</t>
  </si>
  <si>
    <t>управление образования</t>
  </si>
  <si>
    <t>управление жкх</t>
  </si>
  <si>
    <t>управление культуры</t>
  </si>
  <si>
    <t>1.1</t>
  </si>
  <si>
    <t>07 09</t>
  </si>
  <si>
    <t>1.2</t>
  </si>
  <si>
    <t>121</t>
  </si>
  <si>
    <t xml:space="preserve">Муниципальная программаТуруханского района «Развитие образования Туруханского района», подпрограмма 3 «Обеспечение реализации муниципальной  программы» </t>
  </si>
  <si>
    <t>Цель: повышение эффективности управления отраслью</t>
  </si>
  <si>
    <t>Задача 1 Организация деятельности аппарата управления образования Администрации Турухаснкого района и учреждений, обеспечивающих деятельность образовательных учреждений, направленной на эффективное управление отраслью</t>
  </si>
  <si>
    <t xml:space="preserve">Руководство и управление в сфере установленных функций </t>
  </si>
  <si>
    <t>0130080460</t>
  </si>
  <si>
    <t xml:space="preserve">Повышение эффективности управления муниципальными финансами и использования муниципального имущества в части вопросов реализации программы </t>
  </si>
  <si>
    <t xml:space="preserve">Обеспечение деятельности (оказание услуг) подведомственных учреждений </t>
  </si>
  <si>
    <t xml:space="preserve">0130080610 </t>
  </si>
  <si>
    <t>Финансово-экономическое обеспечение 50 учреждений;
Количество проведенных в соответствии с законодательством процедур проверок - не менее 2 ежегодно</t>
  </si>
  <si>
    <t xml:space="preserve">Задача 2 Обеспечение соблюдения требований законодательства Российской Федерации в сфере образования организациями, осуществляющими образовательную деятельность на территории Туруханского района </t>
  </si>
  <si>
    <t>5.2.1</t>
  </si>
  <si>
    <t>Проведение комплексных инспекционных проверок образовательных учреждений</t>
  </si>
  <si>
    <t>0250027</t>
  </si>
  <si>
    <t>Количество проведенных в соответствии с законодательством процедур проверок - не менее 2 ежегодно</t>
  </si>
  <si>
    <t>з/пл</t>
  </si>
  <si>
    <t>121, 111</t>
  </si>
  <si>
    <t>ФМО</t>
  </si>
  <si>
    <t>Приложение № 1
к подпрограмме 1 «Развитие дошкольного, общего и дополнительного образования»</t>
  </si>
  <si>
    <t>Приложение 1 
к подпрограмме 3 «Обеспечение реализации муниципальной программы»</t>
  </si>
  <si>
    <t>территориальное управление</t>
  </si>
  <si>
    <t>Территориальное управление</t>
  </si>
  <si>
    <t>07 03</t>
  </si>
  <si>
    <t>360</t>
  </si>
  <si>
    <t>1.3.2</t>
  </si>
  <si>
    <t>Устранение предписаний надзорных органов за счет средств субсидии из краевого бюджета</t>
  </si>
  <si>
    <t>0110075630</t>
  </si>
  <si>
    <t xml:space="preserve">Устранение предписаний надзорных органов за счет средств районного бюджета </t>
  </si>
  <si>
    <t>01100S5630</t>
  </si>
  <si>
    <t>администрация района</t>
  </si>
  <si>
    <t>Управление ЖКХ и строительства администрации Туруханского района</t>
  </si>
  <si>
    <t>Управление образования администрации Туруханского района</t>
  </si>
  <si>
    <t>Управление культуры и молодежной политики администрации Туруханского района</t>
  </si>
  <si>
    <t>Текущий ремонт учреждений образования</t>
  </si>
  <si>
    <t xml:space="preserve">0110075660 </t>
  </si>
  <si>
    <t>Оплата стоимости набора продуктов питания или готовых блюд и их транспортировки в лагерях с дневным пребыванием детей за счет средств субвенции</t>
  </si>
  <si>
    <t>0110082760</t>
  </si>
  <si>
    <t xml:space="preserve">243 </t>
  </si>
  <si>
    <t>111</t>
  </si>
  <si>
    <t>119</t>
  </si>
  <si>
    <t>321</t>
  </si>
  <si>
    <t>0110076490</t>
  </si>
  <si>
    <t>01100S4370</t>
  </si>
  <si>
    <t>Капитальный ремонт учреждений дополнительного образования</t>
  </si>
  <si>
    <t>0110074370</t>
  </si>
  <si>
    <t>Приложение № 1 
к Постановлению администрации                      Туруханского района                                                                              от 19.12.2018  № 1384-п</t>
  </si>
  <si>
    <t>Приложение № 2 
к Постановлению администрации Туруханского района                                                                    от  19.12.2018 № 1384-п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</si>
</sst>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р_._-;\-* #,##0.00_р_._-;_-* &quot;-&quot;??_р_._-;_-@_-"/>
    <numFmt numFmtId="164" formatCode="0.000"/>
    <numFmt numFmtId="165" formatCode="_-* #,##0.0_р_._-;\-* #,##0.0_р_._-;_-* &quot;-&quot;?_р_._-;_-@_-"/>
    <numFmt numFmtId="166" formatCode="#,##0.0"/>
    <numFmt numFmtId="167" formatCode="#,##0.000"/>
    <numFmt numFmtId="168" formatCode="_-* #,##0.000_р_._-;\-* #,##0.000_р_._-;_-* &quot;-&quot;?_р_._-;_-@_-"/>
  </numFmts>
  <fonts count="16" x14ac:knownFonts="1">
    <font>
      <sz val="12"/>
      <color theme="1"/>
      <name val="Times New Roman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name val="Times New Roman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color rgb="FF66FF99"/>
      <name val="Times New Roman"/>
      <family val="1"/>
      <charset val="204"/>
    </font>
    <font>
      <sz val="10"/>
      <name val="Arial Cyr"/>
      <family val="2"/>
      <charset val="204"/>
    </font>
    <font>
      <sz val="12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FF99CC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indexed="30"/>
      <name val="Times New Roman"/>
      <family val="1"/>
      <charset val="204"/>
    </font>
    <font>
      <sz val="12"/>
      <color rgb="FF92D05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5">
    <xf numFmtId="0" fontId="0" fillId="0" borderId="0"/>
    <xf numFmtId="0" fontId="4" fillId="0" borderId="0"/>
    <xf numFmtId="0" fontId="1" fillId="0" borderId="0"/>
    <xf numFmtId="0" fontId="7" fillId="0" borderId="0"/>
    <xf numFmtId="43" fontId="4" fillId="0" borderId="0" applyFont="0" applyFill="0" applyBorder="0" applyAlignment="0" applyProtection="0"/>
  </cellStyleXfs>
  <cellXfs count="236">
    <xf numFmtId="0" fontId="0" fillId="0" borderId="0" xfId="0"/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1" xfId="1" applyFont="1" applyFill="1" applyBorder="1"/>
    <xf numFmtId="49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/>
    <xf numFmtId="0" fontId="3" fillId="0" borderId="6" xfId="1" applyFont="1" applyFill="1" applyBorder="1" applyAlignment="1">
      <alignment horizontal="center" vertical="center" wrapText="1"/>
    </xf>
    <xf numFmtId="0" fontId="3" fillId="0" borderId="0" xfId="1" applyFont="1" applyFill="1" applyAlignment="1"/>
    <xf numFmtId="49" fontId="3" fillId="0" borderId="0" xfId="1" applyNumberFormat="1" applyFont="1" applyFill="1" applyBorder="1" applyAlignment="1">
      <alignment horizontal="center"/>
    </xf>
    <xf numFmtId="43" fontId="9" fillId="0" borderId="0" xfId="1" applyNumberFormat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center"/>
    </xf>
    <xf numFmtId="0" fontId="3" fillId="0" borderId="0" xfId="1" applyFont="1" applyFill="1" applyBorder="1" applyAlignment="1">
      <alignment horizontal="center"/>
    </xf>
    <xf numFmtId="166" fontId="6" fillId="0" borderId="0" xfId="1" applyNumberFormat="1" applyFont="1" applyFill="1" applyBorder="1" applyAlignment="1">
      <alignment horizontal="left" vertical="top" wrapText="1"/>
    </xf>
    <xf numFmtId="0" fontId="3" fillId="0" borderId="0" xfId="1" applyFont="1" applyFill="1" applyBorder="1"/>
    <xf numFmtId="0" fontId="8" fillId="0" borderId="0" xfId="1" applyFont="1" applyFill="1" applyAlignment="1">
      <alignment vertical="top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 wrapText="1" readingOrder="1"/>
    </xf>
    <xf numFmtId="167" fontId="3" fillId="0" borderId="1" xfId="1" applyNumberFormat="1" applyFont="1" applyFill="1" applyBorder="1" applyAlignment="1">
      <alignment horizontal="center" vertical="center" wrapText="1" readingOrder="1"/>
    </xf>
    <xf numFmtId="167" fontId="3" fillId="0" borderId="1" xfId="1" applyNumberFormat="1" applyFont="1" applyFill="1" applyBorder="1" applyAlignment="1">
      <alignment horizontal="center" vertical="center"/>
    </xf>
    <xf numFmtId="49" fontId="3" fillId="0" borderId="0" xfId="1" applyNumberFormat="1" applyFont="1" applyFill="1" applyAlignment="1">
      <alignment wrapText="1"/>
    </xf>
    <xf numFmtId="0" fontId="3" fillId="0" borderId="12" xfId="1" applyFont="1" applyFill="1" applyBorder="1" applyAlignment="1">
      <alignment horizontal="center" vertical="center" wrapText="1" readingOrder="1"/>
    </xf>
    <xf numFmtId="0" fontId="3" fillId="0" borderId="14" xfId="1" applyFont="1" applyFill="1" applyBorder="1" applyAlignment="1">
      <alignment horizontal="center" vertical="center" wrapText="1" readingOrder="1"/>
    </xf>
    <xf numFmtId="167" fontId="3" fillId="0" borderId="15" xfId="1" applyNumberFormat="1" applyFont="1" applyFill="1" applyBorder="1" applyAlignment="1">
      <alignment horizontal="center" vertical="center" wrapText="1" readingOrder="1"/>
    </xf>
    <xf numFmtId="0" fontId="12" fillId="0" borderId="0" xfId="1" applyFont="1" applyFill="1"/>
    <xf numFmtId="167" fontId="3" fillId="0" borderId="10" xfId="1" applyNumberFormat="1" applyFont="1" applyFill="1" applyBorder="1" applyAlignment="1">
      <alignment horizontal="center" vertical="center" wrapText="1" readingOrder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167" fontId="3" fillId="0" borderId="16" xfId="1" applyNumberFormat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 wrapText="1" readingOrder="1"/>
    </xf>
    <xf numFmtId="0" fontId="3" fillId="0" borderId="1" xfId="1" applyFont="1" applyFill="1" applyBorder="1" applyAlignment="1">
      <alignment vertical="center" wrapText="1"/>
    </xf>
    <xf numFmtId="16" fontId="3" fillId="0" borderId="0" xfId="1" applyNumberFormat="1" applyFont="1" applyFill="1"/>
    <xf numFmtId="49" fontId="3" fillId="0" borderId="5" xfId="1" applyNumberFormat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left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 wrapText="1"/>
    </xf>
    <xf numFmtId="49" fontId="8" fillId="0" borderId="1" xfId="1" quotePrefix="1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center" vertical="top"/>
    </xf>
    <xf numFmtId="49" fontId="3" fillId="0" borderId="1" xfId="1" applyNumberFormat="1" applyFont="1" applyFill="1" applyBorder="1" applyAlignment="1">
      <alignment horizontal="center" vertical="top"/>
    </xf>
    <xf numFmtId="0" fontId="8" fillId="0" borderId="10" xfId="1" applyFont="1" applyFill="1" applyBorder="1" applyAlignment="1">
      <alignment horizontal="center" vertical="center" wrapText="1" readingOrder="1"/>
    </xf>
    <xf numFmtId="167" fontId="3" fillId="0" borderId="1" xfId="1" applyNumberFormat="1" applyFont="1" applyFill="1" applyBorder="1" applyAlignment="1">
      <alignment horizontal="center" vertical="center" wrapText="1"/>
    </xf>
    <xf numFmtId="0" fontId="8" fillId="0" borderId="20" xfId="1" applyFont="1" applyFill="1" applyBorder="1" applyAlignment="1">
      <alignment horizontal="center" vertical="center" wrapText="1" readingOrder="1"/>
    </xf>
    <xf numFmtId="49" fontId="8" fillId="0" borderId="21" xfId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 readingOrder="1"/>
    </xf>
    <xf numFmtId="0" fontId="8" fillId="0" borderId="22" xfId="1" applyFont="1" applyFill="1" applyBorder="1" applyAlignment="1">
      <alignment horizontal="center" vertical="center" wrapText="1" readingOrder="1"/>
    </xf>
    <xf numFmtId="0" fontId="8" fillId="0" borderId="14" xfId="1" applyFont="1" applyFill="1" applyBorder="1" applyAlignment="1">
      <alignment horizontal="center" vertical="center" wrapText="1" readingOrder="1"/>
    </xf>
    <xf numFmtId="0" fontId="3" fillId="0" borderId="1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49" fontId="3" fillId="0" borderId="21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0" fontId="8" fillId="0" borderId="7" xfId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/>
    </xf>
    <xf numFmtId="0" fontId="11" fillId="0" borderId="8" xfId="1" applyFont="1" applyFill="1" applyBorder="1" applyAlignment="1">
      <alignment vertical="center"/>
    </xf>
    <xf numFmtId="0" fontId="11" fillId="0" borderId="3" xfId="1" applyFont="1" applyFill="1" applyBorder="1" applyAlignment="1">
      <alignment vertical="center"/>
    </xf>
    <xf numFmtId="49" fontId="11" fillId="0" borderId="3" xfId="1" applyNumberFormat="1" applyFont="1" applyFill="1" applyBorder="1" applyAlignment="1">
      <alignment vertical="center"/>
    </xf>
    <xf numFmtId="167" fontId="11" fillId="0" borderId="3" xfId="1" applyNumberFormat="1" applyFont="1" applyFill="1" applyBorder="1" applyAlignment="1">
      <alignment vertical="center"/>
    </xf>
    <xf numFmtId="0" fontId="11" fillId="0" borderId="4" xfId="1" applyFont="1" applyFill="1" applyBorder="1" applyAlignment="1">
      <alignment vertical="center"/>
    </xf>
    <xf numFmtId="0" fontId="3" fillId="0" borderId="13" xfId="1" applyFont="1" applyFill="1" applyBorder="1" applyAlignment="1">
      <alignment vertical="top" wrapText="1"/>
    </xf>
    <xf numFmtId="0" fontId="3" fillId="0" borderId="0" xfId="1" applyFont="1" applyFill="1" applyAlignment="1">
      <alignment vertical="center"/>
    </xf>
    <xf numFmtId="168" fontId="3" fillId="0" borderId="1" xfId="1" applyNumberFormat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vertical="center"/>
    </xf>
    <xf numFmtId="0" fontId="3" fillId="0" borderId="1" xfId="1" applyNumberFormat="1" applyFont="1" applyFill="1" applyBorder="1" applyAlignment="1">
      <alignment horizontal="center" vertical="center"/>
    </xf>
    <xf numFmtId="168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165" fontId="3" fillId="0" borderId="1" xfId="1" applyNumberFormat="1" applyFont="1" applyFill="1" applyBorder="1"/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49" fontId="3" fillId="0" borderId="1" xfId="1" applyNumberFormat="1" applyFont="1" applyFill="1" applyBorder="1" applyAlignment="1">
      <alignment horizontal="center" vertical="top" wrapText="1"/>
    </xf>
    <xf numFmtId="0" fontId="8" fillId="0" borderId="0" xfId="1" applyFont="1" applyFill="1" applyBorder="1" applyAlignment="1">
      <alignment horizontal="center" vertical="top" wrapText="1"/>
    </xf>
    <xf numFmtId="49" fontId="8" fillId="0" borderId="0" xfId="1" applyNumberFormat="1" applyFont="1" applyFill="1" applyBorder="1" applyAlignment="1">
      <alignment horizontal="center" vertical="top" wrapText="1"/>
    </xf>
    <xf numFmtId="165" fontId="14" fillId="0" borderId="0" xfId="4" applyNumberFormat="1" applyFont="1" applyFill="1" applyBorder="1" applyAlignment="1">
      <alignment horizontal="center" vertical="center"/>
    </xf>
    <xf numFmtId="0" fontId="8" fillId="0" borderId="0" xfId="1" applyFont="1" applyFill="1" applyBorder="1"/>
    <xf numFmtId="0" fontId="3" fillId="0" borderId="0" xfId="1" applyFont="1" applyFill="1" applyBorder="1" applyAlignment="1">
      <alignment horizontal="center" vertical="top"/>
    </xf>
    <xf numFmtId="49" fontId="3" fillId="0" borderId="0" xfId="1" applyNumberFormat="1" applyFont="1" applyFill="1" applyBorder="1" applyAlignment="1">
      <alignment horizontal="center" vertical="top"/>
    </xf>
    <xf numFmtId="165" fontId="5" fillId="0" borderId="0" xfId="1" applyNumberFormat="1" applyFont="1" applyFill="1" applyBorder="1" applyAlignment="1"/>
    <xf numFmtId="49" fontId="3" fillId="0" borderId="0" xfId="1" applyNumberFormat="1" applyFont="1" applyFill="1" applyAlignment="1">
      <alignment horizontal="center" vertical="top"/>
    </xf>
    <xf numFmtId="0" fontId="3" fillId="0" borderId="0" xfId="1" applyFont="1" applyFill="1" applyAlignment="1">
      <alignment horizontal="left" vertical="center"/>
    </xf>
    <xf numFmtId="0" fontId="3" fillId="0" borderId="0" xfId="1" applyFont="1" applyFill="1" applyAlignment="1">
      <alignment horizontal="center" vertical="top"/>
    </xf>
    <xf numFmtId="0" fontId="3" fillId="0" borderId="0" xfId="1" applyFont="1" applyFill="1" applyAlignment="1">
      <alignment horizontal="left" vertical="top"/>
    </xf>
    <xf numFmtId="49" fontId="3" fillId="0" borderId="0" xfId="1" applyNumberFormat="1" applyFont="1" applyFill="1" applyAlignment="1">
      <alignment horizontal="left" vertical="top"/>
    </xf>
    <xf numFmtId="164" fontId="3" fillId="0" borderId="0" xfId="1" applyNumberFormat="1" applyFont="1" applyFill="1"/>
    <xf numFmtId="0" fontId="15" fillId="0" borderId="0" xfId="1" applyFont="1" applyFill="1" applyAlignment="1">
      <alignment horizontal="left" vertical="center"/>
    </xf>
    <xf numFmtId="4" fontId="3" fillId="0" borderId="0" xfId="1" applyNumberFormat="1" applyFont="1" applyFill="1"/>
    <xf numFmtId="49" fontId="3" fillId="0" borderId="0" xfId="1" applyNumberFormat="1" applyFont="1" applyFill="1" applyAlignment="1">
      <alignment horizontal="center"/>
    </xf>
    <xf numFmtId="164" fontId="3" fillId="0" borderId="0" xfId="1" applyNumberFormat="1" applyFont="1" applyFill="1" applyAlignment="1">
      <alignment horizontal="right" vertical="center"/>
    </xf>
    <xf numFmtId="4" fontId="3" fillId="0" borderId="0" xfId="1" applyNumberFormat="1" applyFont="1" applyFill="1" applyAlignment="1">
      <alignment horizontal="center" vertical="center"/>
    </xf>
    <xf numFmtId="164" fontId="3" fillId="0" borderId="0" xfId="1" applyNumberFormat="1" applyFont="1" applyFill="1" applyAlignment="1">
      <alignment horizontal="right"/>
    </xf>
    <xf numFmtId="167" fontId="3" fillId="0" borderId="0" xfId="1" applyNumberFormat="1" applyFont="1" applyFill="1" applyAlignment="1">
      <alignment horizontal="right" vertical="top"/>
    </xf>
    <xf numFmtId="0" fontId="3" fillId="0" borderId="0" xfId="1" applyFont="1" applyFill="1" applyAlignment="1">
      <alignment horizontal="center"/>
    </xf>
    <xf numFmtId="0" fontId="3" fillId="0" borderId="0" xfId="1" applyFont="1" applyFill="1" applyAlignment="1">
      <alignment wrapText="1"/>
    </xf>
    <xf numFmtId="0" fontId="8" fillId="0" borderId="0" xfId="1" applyFont="1" applyFill="1" applyBorder="1" applyAlignment="1">
      <alignment horizontal="left"/>
    </xf>
    <xf numFmtId="0" fontId="8" fillId="0" borderId="0" xfId="1" applyFont="1" applyFill="1" applyBorder="1" applyAlignment="1">
      <alignment horizontal="right"/>
    </xf>
    <xf numFmtId="0" fontId="3" fillId="0" borderId="0" xfId="1" applyFont="1" applyFill="1" applyAlignment="1">
      <alignment vertical="top"/>
    </xf>
    <xf numFmtId="168" fontId="3" fillId="0" borderId="0" xfId="1" applyNumberFormat="1" applyFont="1" applyFill="1"/>
    <xf numFmtId="43" fontId="3" fillId="0" borderId="0" xfId="1" applyNumberFormat="1" applyFont="1" applyFill="1" applyBorder="1"/>
    <xf numFmtId="166" fontId="8" fillId="0" borderId="0" xfId="1" applyNumberFormat="1" applyFont="1" applyFill="1" applyBorder="1" applyAlignment="1">
      <alignment horizontal="center" vertical="top" wrapText="1"/>
    </xf>
    <xf numFmtId="168" fontId="3" fillId="0" borderId="1" xfId="1" applyNumberFormat="1" applyFont="1" applyFill="1" applyBorder="1" applyAlignment="1">
      <alignment vertical="center" wrapText="1"/>
    </xf>
    <xf numFmtId="168" fontId="3" fillId="0" borderId="1" xfId="1" applyNumberFormat="1" applyFont="1" applyFill="1" applyBorder="1" applyAlignment="1">
      <alignment horizontal="center" vertical="center" wrapText="1"/>
    </xf>
    <xf numFmtId="168" fontId="3" fillId="0" borderId="1" xfId="1" applyNumberFormat="1" applyFont="1" applyFill="1" applyBorder="1" applyAlignment="1">
      <alignment vertical="center"/>
    </xf>
    <xf numFmtId="0" fontId="5" fillId="0" borderId="0" xfId="1" applyFont="1" applyFill="1" applyBorder="1" applyAlignment="1">
      <alignment vertical="top" wrapText="1"/>
    </xf>
    <xf numFmtId="168" fontId="3" fillId="0" borderId="0" xfId="1" applyNumberFormat="1" applyFont="1" applyFill="1" applyAlignment="1">
      <alignment horizontal="center"/>
    </xf>
    <xf numFmtId="0" fontId="3" fillId="0" borderId="0" xfId="1" applyFont="1" applyFill="1" applyBorder="1" applyAlignment="1">
      <alignment vertical="top"/>
    </xf>
    <xf numFmtId="165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 readingOrder="1"/>
    </xf>
    <xf numFmtId="0" fontId="3" fillId="0" borderId="5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167" fontId="8" fillId="0" borderId="1" xfId="1" applyNumberFormat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13" xfId="1" applyFont="1" applyFill="1" applyBorder="1" applyAlignment="1">
      <alignment horizontal="left" vertical="center" wrapText="1"/>
    </xf>
    <xf numFmtId="0" fontId="3" fillId="0" borderId="1" xfId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Alignment="1">
      <alignment horizontal="left" wrapText="1"/>
    </xf>
    <xf numFmtId="0" fontId="3" fillId="0" borderId="0" xfId="1" applyNumberFormat="1" applyFont="1" applyFill="1" applyAlignment="1">
      <alignment horizontal="left"/>
    </xf>
    <xf numFmtId="0" fontId="3" fillId="0" borderId="1" xfId="1" applyNumberFormat="1" applyFont="1" applyFill="1" applyBorder="1" applyAlignment="1">
      <alignment horizontal="left" vertical="top"/>
    </xf>
    <xf numFmtId="0" fontId="8" fillId="0" borderId="0" xfId="1" applyNumberFormat="1" applyFont="1" applyFill="1" applyBorder="1" applyAlignment="1">
      <alignment horizontal="left" vertical="top"/>
    </xf>
    <xf numFmtId="49" fontId="3" fillId="0" borderId="0" xfId="1" applyNumberFormat="1" applyFont="1" applyFill="1" applyBorder="1" applyAlignment="1">
      <alignment horizontal="left" vertical="top"/>
    </xf>
    <xf numFmtId="0" fontId="3" fillId="0" borderId="5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center" vertical="center" wrapText="1"/>
    </xf>
    <xf numFmtId="49" fontId="8" fillId="0" borderId="5" xfId="1" applyNumberFormat="1" applyFont="1" applyFill="1" applyBorder="1" applyAlignment="1">
      <alignment horizontal="center" vertical="center"/>
    </xf>
    <xf numFmtId="49" fontId="8" fillId="0" borderId="6" xfId="1" applyNumberFormat="1" applyFont="1" applyFill="1" applyBorder="1" applyAlignment="1">
      <alignment horizontal="center" vertical="center"/>
    </xf>
    <xf numFmtId="49" fontId="8" fillId="0" borderId="7" xfId="1" applyNumberFormat="1" applyFont="1" applyFill="1" applyBorder="1" applyAlignment="1">
      <alignment horizontal="center" vertical="center"/>
    </xf>
    <xf numFmtId="0" fontId="3" fillId="0" borderId="5" xfId="1" applyNumberFormat="1" applyFont="1" applyFill="1" applyBorder="1" applyAlignment="1">
      <alignment horizontal="left" vertical="center" wrapText="1"/>
    </xf>
    <xf numFmtId="0" fontId="3" fillId="0" borderId="6" xfId="1" applyNumberFormat="1" applyFont="1" applyFill="1" applyBorder="1" applyAlignment="1">
      <alignment horizontal="left" vertical="center" wrapText="1"/>
    </xf>
    <xf numFmtId="0" fontId="3" fillId="0" borderId="7" xfId="1" applyNumberFormat="1" applyFont="1" applyFill="1" applyBorder="1" applyAlignment="1">
      <alignment horizontal="left" vertical="center" wrapText="1"/>
    </xf>
    <xf numFmtId="0" fontId="3" fillId="0" borderId="1" xfId="1" applyNumberFormat="1" applyFont="1" applyFill="1" applyBorder="1" applyAlignment="1">
      <alignment horizontal="left" vertical="center"/>
    </xf>
    <xf numFmtId="0" fontId="11" fillId="0" borderId="8" xfId="1" applyFont="1" applyFill="1" applyBorder="1" applyAlignment="1">
      <alignment horizontal="left" vertical="center" wrapText="1"/>
    </xf>
    <xf numFmtId="0" fontId="11" fillId="0" borderId="3" xfId="1" applyFont="1" applyFill="1" applyBorder="1" applyAlignment="1">
      <alignment horizontal="left" vertical="center" wrapText="1"/>
    </xf>
    <xf numFmtId="0" fontId="11" fillId="0" borderId="4" xfId="1" applyFont="1" applyFill="1" applyBorder="1" applyAlignment="1">
      <alignment horizontal="left" vertical="center" wrapText="1"/>
    </xf>
    <xf numFmtId="49" fontId="3" fillId="0" borderId="5" xfId="1" applyNumberFormat="1" applyFont="1" applyFill="1" applyBorder="1" applyAlignment="1">
      <alignment horizontal="center" vertical="center" wrapText="1"/>
    </xf>
    <xf numFmtId="49" fontId="3" fillId="0" borderId="6" xfId="1" applyNumberFormat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3" fillId="0" borderId="6" xfId="1" applyFont="1" applyFill="1" applyBorder="1" applyAlignment="1">
      <alignment horizontal="left" vertical="center" wrapText="1"/>
    </xf>
    <xf numFmtId="49" fontId="3" fillId="0" borderId="1" xfId="1" applyNumberFormat="1" applyFont="1" applyFill="1" applyBorder="1" applyAlignment="1">
      <alignment horizontal="center" vertical="center" wrapText="1"/>
    </xf>
    <xf numFmtId="0" fontId="3" fillId="0" borderId="21" xfId="1" applyNumberFormat="1" applyFont="1" applyFill="1" applyBorder="1" applyAlignment="1">
      <alignment horizontal="left" vertical="top"/>
    </xf>
    <xf numFmtId="0" fontId="3" fillId="0" borderId="13" xfId="1" applyNumberFormat="1" applyFont="1" applyFill="1" applyBorder="1" applyAlignment="1">
      <alignment horizontal="left" vertical="top"/>
    </xf>
    <xf numFmtId="0" fontId="13" fillId="0" borderId="8" xfId="1" applyFont="1" applyFill="1" applyBorder="1" applyAlignment="1">
      <alignment horizontal="left" vertical="center"/>
    </xf>
    <xf numFmtId="0" fontId="13" fillId="0" borderId="3" xfId="1" applyFont="1" applyFill="1" applyBorder="1" applyAlignment="1">
      <alignment horizontal="left" vertical="center"/>
    </xf>
    <xf numFmtId="0" fontId="13" fillId="0" borderId="4" xfId="1" applyFont="1" applyFill="1" applyBorder="1" applyAlignment="1">
      <alignment horizontal="left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/>
    </xf>
    <xf numFmtId="0" fontId="8" fillId="0" borderId="6" xfId="1" applyFont="1" applyFill="1" applyBorder="1" applyAlignment="1">
      <alignment horizontal="left" vertical="center"/>
    </xf>
    <xf numFmtId="0" fontId="3" fillId="0" borderId="1" xfId="1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/>
    </xf>
    <xf numFmtId="0" fontId="8" fillId="0" borderId="5" xfId="1" quotePrefix="1" applyFont="1" applyFill="1" applyBorder="1" applyAlignment="1">
      <alignment horizontal="center" vertical="center"/>
    </xf>
    <xf numFmtId="0" fontId="8" fillId="0" borderId="6" xfId="1" quotePrefix="1" applyFont="1" applyFill="1" applyBorder="1" applyAlignment="1">
      <alignment horizontal="center" vertical="center"/>
    </xf>
    <xf numFmtId="0" fontId="8" fillId="0" borderId="7" xfId="1" quotePrefix="1" applyFont="1" applyFill="1" applyBorder="1" applyAlignment="1">
      <alignment horizontal="center" vertical="center"/>
    </xf>
    <xf numFmtId="49" fontId="8" fillId="0" borderId="5" xfId="1" applyNumberFormat="1" applyFont="1" applyFill="1" applyBorder="1" applyAlignment="1">
      <alignment horizontal="center" vertical="center" wrapText="1"/>
    </xf>
    <xf numFmtId="49" fontId="8" fillId="0" borderId="6" xfId="1" applyNumberFormat="1" applyFont="1" applyFill="1" applyBorder="1" applyAlignment="1">
      <alignment horizontal="center" vertical="center" wrapText="1"/>
    </xf>
    <xf numFmtId="49" fontId="8" fillId="0" borderId="6" xfId="1" quotePrefix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top" wrapText="1"/>
    </xf>
    <xf numFmtId="0" fontId="3" fillId="0" borderId="5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 wrapText="1"/>
    </xf>
    <xf numFmtId="0" fontId="3" fillId="0" borderId="8" xfId="1" applyNumberFormat="1" applyFont="1" applyFill="1" applyBorder="1" applyAlignment="1">
      <alignment horizontal="left" vertical="top"/>
    </xf>
    <xf numFmtId="0" fontId="3" fillId="0" borderId="4" xfId="1" applyNumberFormat="1" applyFont="1" applyFill="1" applyBorder="1" applyAlignment="1">
      <alignment horizontal="left" vertical="top"/>
    </xf>
    <xf numFmtId="0" fontId="3" fillId="0" borderId="1" xfId="1" applyFont="1" applyFill="1" applyBorder="1" applyAlignment="1">
      <alignment horizontal="left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49" fontId="8" fillId="0" borderId="7" xfId="1" quotePrefix="1" applyNumberFormat="1" applyFont="1" applyFill="1" applyBorder="1" applyAlignment="1">
      <alignment horizontal="center" vertical="center" wrapText="1"/>
    </xf>
    <xf numFmtId="0" fontId="3" fillId="0" borderId="5" xfId="1" quotePrefix="1" applyFont="1" applyFill="1" applyBorder="1" applyAlignment="1">
      <alignment horizontal="center" vertical="center"/>
    </xf>
    <xf numFmtId="0" fontId="3" fillId="0" borderId="7" xfId="1" quotePrefix="1" applyFont="1" applyFill="1" applyBorder="1" applyAlignment="1">
      <alignment horizontal="center" vertical="center"/>
    </xf>
    <xf numFmtId="49" fontId="3" fillId="0" borderId="1" xfId="1" quotePrefix="1" applyNumberFormat="1" applyFont="1" applyFill="1" applyBorder="1" applyAlignment="1">
      <alignment horizontal="center" vertical="center" wrapText="1"/>
    </xf>
    <xf numFmtId="0" fontId="11" fillId="0" borderId="1" xfId="1" applyFont="1" applyFill="1" applyBorder="1" applyAlignment="1">
      <alignment horizontal="left" vertical="center" wrapText="1"/>
    </xf>
    <xf numFmtId="49" fontId="8" fillId="0" borderId="17" xfId="1" applyNumberFormat="1" applyFont="1" applyFill="1" applyBorder="1" applyAlignment="1">
      <alignment horizontal="center" vertical="center" wrapText="1"/>
    </xf>
    <xf numFmtId="49" fontId="8" fillId="0" borderId="18" xfId="1" quotePrefix="1" applyNumberFormat="1" applyFont="1" applyFill="1" applyBorder="1" applyAlignment="1">
      <alignment horizontal="center" vertical="center" wrapText="1"/>
    </xf>
    <xf numFmtId="49" fontId="3" fillId="0" borderId="5" xfId="1" applyNumberFormat="1" applyFont="1" applyFill="1" applyBorder="1" applyAlignment="1">
      <alignment horizontal="center" vertical="center"/>
    </xf>
    <xf numFmtId="49" fontId="3" fillId="0" borderId="7" xfId="1" applyNumberFormat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left" vertical="center" wrapText="1"/>
    </xf>
    <xf numFmtId="49" fontId="8" fillId="0" borderId="19" xfId="1" quotePrefix="1" applyNumberFormat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center" wrapText="1"/>
    </xf>
    <xf numFmtId="49" fontId="8" fillId="0" borderId="18" xfId="1" applyNumberFormat="1" applyFont="1" applyFill="1" applyBorder="1" applyAlignment="1">
      <alignment horizontal="center" vertical="center" wrapText="1"/>
    </xf>
    <xf numFmtId="49" fontId="8" fillId="0" borderId="19" xfId="1" applyNumberFormat="1" applyFont="1" applyFill="1" applyBorder="1" applyAlignment="1">
      <alignment horizontal="center" vertical="center" wrapText="1"/>
    </xf>
    <xf numFmtId="49" fontId="8" fillId="0" borderId="7" xfId="1" applyNumberFormat="1" applyFont="1" applyFill="1" applyBorder="1" applyAlignment="1">
      <alignment horizontal="center" vertical="center" wrapText="1"/>
    </xf>
    <xf numFmtId="49" fontId="8" fillId="0" borderId="9" xfId="1" applyNumberFormat="1" applyFont="1" applyFill="1" applyBorder="1" applyAlignment="1">
      <alignment horizontal="center" vertical="center" wrapText="1" readingOrder="1"/>
    </xf>
    <xf numFmtId="49" fontId="8" fillId="0" borderId="11" xfId="1" applyNumberFormat="1" applyFont="1" applyFill="1" applyBorder="1" applyAlignment="1">
      <alignment horizontal="center" vertical="center" wrapText="1" readingOrder="1"/>
    </xf>
    <xf numFmtId="49" fontId="8" fillId="0" borderId="13" xfId="1" applyNumberFormat="1" applyFont="1" applyFill="1" applyBorder="1" applyAlignment="1">
      <alignment horizontal="center" vertical="center" wrapText="1" readingOrder="1"/>
    </xf>
    <xf numFmtId="0" fontId="8" fillId="0" borderId="5" xfId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 readingOrder="1"/>
    </xf>
    <xf numFmtId="0" fontId="8" fillId="0" borderId="6" xfId="1" applyFont="1" applyFill="1" applyBorder="1" applyAlignment="1">
      <alignment horizontal="center" vertical="center" wrapText="1" readingOrder="1"/>
    </xf>
    <xf numFmtId="0" fontId="8" fillId="0" borderId="7" xfId="1" applyFont="1" applyFill="1" applyBorder="1" applyAlignment="1">
      <alignment horizontal="center" vertical="center" wrapText="1" readingOrder="1"/>
    </xf>
    <xf numFmtId="0" fontId="8" fillId="0" borderId="5" xfId="1" quotePrefix="1" applyFont="1" applyFill="1" applyBorder="1" applyAlignment="1">
      <alignment horizontal="center" vertical="center" wrapText="1" readingOrder="1"/>
    </xf>
    <xf numFmtId="0" fontId="8" fillId="0" borderId="6" xfId="1" quotePrefix="1" applyFont="1" applyFill="1" applyBorder="1" applyAlignment="1">
      <alignment horizontal="center" vertical="center" wrapText="1" readingOrder="1"/>
    </xf>
    <xf numFmtId="0" fontId="8" fillId="0" borderId="7" xfId="1" quotePrefix="1" applyFont="1" applyFill="1" applyBorder="1" applyAlignment="1">
      <alignment horizontal="center" vertical="center" wrapText="1" readingOrder="1"/>
    </xf>
    <xf numFmtId="49" fontId="8" fillId="0" borderId="6" xfId="1" applyNumberFormat="1" applyFont="1" applyFill="1" applyBorder="1" applyAlignment="1">
      <alignment horizontal="center" vertical="center" wrapText="1" readingOrder="1"/>
    </xf>
    <xf numFmtId="49" fontId="8" fillId="0" borderId="6" xfId="1" quotePrefix="1" applyNumberFormat="1" applyFont="1" applyFill="1" applyBorder="1" applyAlignment="1">
      <alignment horizontal="center" vertical="center" wrapText="1" readingOrder="1"/>
    </xf>
    <xf numFmtId="49" fontId="8" fillId="0" borderId="7" xfId="1" applyNumberFormat="1" applyFont="1" applyFill="1" applyBorder="1" applyAlignment="1">
      <alignment horizontal="center" vertical="center" wrapText="1" readingOrder="1"/>
    </xf>
    <xf numFmtId="49" fontId="8" fillId="0" borderId="5" xfId="1" applyNumberFormat="1" applyFont="1" applyFill="1" applyBorder="1" applyAlignment="1">
      <alignment horizontal="center" vertical="center" wrapText="1" readingOrder="1"/>
    </xf>
    <xf numFmtId="49" fontId="8" fillId="0" borderId="7" xfId="1" quotePrefix="1" applyNumberFormat="1" applyFont="1" applyFill="1" applyBorder="1" applyAlignment="1">
      <alignment horizontal="center" vertical="center" wrapText="1" readingOrder="1"/>
    </xf>
    <xf numFmtId="49" fontId="12" fillId="0" borderId="13" xfId="1" applyNumberFormat="1" applyFont="1" applyFill="1" applyBorder="1" applyAlignment="1">
      <alignment horizontal="center" vertical="center" wrapText="1" readingOrder="1"/>
    </xf>
    <xf numFmtId="0" fontId="12" fillId="0" borderId="7" xfId="1" applyNumberFormat="1" applyFont="1" applyFill="1" applyBorder="1" applyAlignment="1">
      <alignment horizontal="left" vertical="center" wrapText="1"/>
    </xf>
    <xf numFmtId="49" fontId="8" fillId="0" borderId="1" xfId="1" applyNumberFormat="1" applyFont="1" applyFill="1" applyBorder="1" applyAlignment="1">
      <alignment horizontal="center" vertical="center" wrapText="1" readingOrder="1"/>
    </xf>
    <xf numFmtId="49" fontId="8" fillId="0" borderId="1" xfId="1" quotePrefix="1" applyNumberFormat="1" applyFont="1" applyFill="1" applyBorder="1" applyAlignment="1">
      <alignment horizontal="center" vertical="center" wrapText="1" readingOrder="1"/>
    </xf>
    <xf numFmtId="0" fontId="8" fillId="0" borderId="0" xfId="1" applyFont="1" applyFill="1" applyAlignment="1">
      <alignment horizontal="left" wrapText="1"/>
    </xf>
    <xf numFmtId="49" fontId="5" fillId="0" borderId="2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8" xfId="1" applyFont="1" applyFill="1" applyBorder="1" applyAlignment="1">
      <alignment horizontal="left" vertical="center" wrapText="1"/>
    </xf>
    <xf numFmtId="0" fontId="3" fillId="0" borderId="3" xfId="1" applyFont="1" applyFill="1" applyBorder="1" applyAlignment="1">
      <alignment horizontal="left" vertical="center" wrapText="1"/>
    </xf>
    <xf numFmtId="0" fontId="3" fillId="0" borderId="4" xfId="1" applyFont="1" applyFill="1" applyBorder="1" applyAlignment="1">
      <alignment horizontal="left" vertical="center" wrapText="1"/>
    </xf>
    <xf numFmtId="11" fontId="13" fillId="0" borderId="8" xfId="1" applyNumberFormat="1" applyFont="1" applyFill="1" applyBorder="1" applyAlignment="1">
      <alignment horizontal="left" vertical="center" wrapText="1"/>
    </xf>
    <xf numFmtId="11" fontId="13" fillId="0" borderId="3" xfId="1" applyNumberFormat="1" applyFont="1" applyFill="1" applyBorder="1" applyAlignment="1">
      <alignment horizontal="left" vertical="center" wrapText="1"/>
    </xf>
    <xf numFmtId="11" fontId="13" fillId="0" borderId="4" xfId="1" applyNumberFormat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left"/>
    </xf>
    <xf numFmtId="49" fontId="3" fillId="0" borderId="6" xfId="1" quotePrefix="1" applyNumberFormat="1" applyFont="1" applyFill="1" applyBorder="1" applyAlignment="1">
      <alignment horizontal="center" vertical="center" wrapText="1"/>
    </xf>
    <xf numFmtId="49" fontId="3" fillId="0" borderId="7" xfId="1" quotePrefix="1" applyNumberFormat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left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Финансов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147"/>
  <sheetViews>
    <sheetView view="pageBreakPreview" zoomScale="50" zoomScaleNormal="75" zoomScaleSheetLayoutView="50" workbookViewId="0">
      <pane ySplit="5" topLeftCell="A6" activePane="bottomLeft" state="frozen"/>
      <selection pane="bottomLeft" activeCell="T8" sqref="T8"/>
    </sheetView>
  </sheetViews>
  <sheetFormatPr defaultRowHeight="15.75" x14ac:dyDescent="0.25"/>
  <cols>
    <col min="1" max="1" width="7.375" style="88" customWidth="1"/>
    <col min="2" max="2" width="61.5" style="81" customWidth="1"/>
    <col min="3" max="3" width="19.125" style="93" customWidth="1"/>
    <col min="4" max="5" width="9" style="93"/>
    <col min="6" max="6" width="12" style="88" customWidth="1"/>
    <col min="7" max="7" width="9" style="93"/>
    <col min="8" max="11" width="15.625" style="6" customWidth="1"/>
    <col min="12" max="12" width="30.75" style="6" customWidth="1"/>
    <col min="13" max="13" width="10.5" style="6" customWidth="1"/>
    <col min="14" max="14" width="20" style="6" customWidth="1"/>
    <col min="15" max="15" width="18.5" style="6" customWidth="1"/>
    <col min="16" max="16" width="7.625" style="6" customWidth="1"/>
    <col min="17" max="17" width="8" style="6" hidden="1" customWidth="1"/>
    <col min="18" max="256" width="9" style="6"/>
    <col min="257" max="257" width="7.375" style="6" customWidth="1"/>
    <col min="258" max="258" width="61.5" style="6" customWidth="1"/>
    <col min="259" max="259" width="19.125" style="6" customWidth="1"/>
    <col min="260" max="261" width="9" style="6"/>
    <col min="262" max="262" width="12" style="6" customWidth="1"/>
    <col min="263" max="263" width="9" style="6"/>
    <col min="264" max="267" width="15.625" style="6" customWidth="1"/>
    <col min="268" max="268" width="30.75" style="6" customWidth="1"/>
    <col min="269" max="269" width="10.5" style="6" customWidth="1"/>
    <col min="270" max="270" width="20" style="6" customWidth="1"/>
    <col min="271" max="271" width="18.5" style="6" customWidth="1"/>
    <col min="272" max="272" width="7.625" style="6" customWidth="1"/>
    <col min="273" max="273" width="0" style="6" hidden="1" customWidth="1"/>
    <col min="274" max="512" width="9" style="6"/>
    <col min="513" max="513" width="7.375" style="6" customWidth="1"/>
    <col min="514" max="514" width="61.5" style="6" customWidth="1"/>
    <col min="515" max="515" width="19.125" style="6" customWidth="1"/>
    <col min="516" max="517" width="9" style="6"/>
    <col min="518" max="518" width="12" style="6" customWidth="1"/>
    <col min="519" max="519" width="9" style="6"/>
    <col min="520" max="523" width="15.625" style="6" customWidth="1"/>
    <col min="524" max="524" width="30.75" style="6" customWidth="1"/>
    <col min="525" max="525" width="10.5" style="6" customWidth="1"/>
    <col min="526" max="526" width="20" style="6" customWidth="1"/>
    <col min="527" max="527" width="18.5" style="6" customWidth="1"/>
    <col min="528" max="528" width="7.625" style="6" customWidth="1"/>
    <col min="529" max="529" width="0" style="6" hidden="1" customWidth="1"/>
    <col min="530" max="768" width="9" style="6"/>
    <col min="769" max="769" width="7.375" style="6" customWidth="1"/>
    <col min="770" max="770" width="61.5" style="6" customWidth="1"/>
    <col min="771" max="771" width="19.125" style="6" customWidth="1"/>
    <col min="772" max="773" width="9" style="6"/>
    <col min="774" max="774" width="12" style="6" customWidth="1"/>
    <col min="775" max="775" width="9" style="6"/>
    <col min="776" max="779" width="15.625" style="6" customWidth="1"/>
    <col min="780" max="780" width="30.75" style="6" customWidth="1"/>
    <col min="781" max="781" width="10.5" style="6" customWidth="1"/>
    <col min="782" max="782" width="20" style="6" customWidth="1"/>
    <col min="783" max="783" width="18.5" style="6" customWidth="1"/>
    <col min="784" max="784" width="7.625" style="6" customWidth="1"/>
    <col min="785" max="785" width="0" style="6" hidden="1" customWidth="1"/>
    <col min="786" max="1024" width="9" style="6"/>
    <col min="1025" max="1025" width="7.375" style="6" customWidth="1"/>
    <col min="1026" max="1026" width="61.5" style="6" customWidth="1"/>
    <col min="1027" max="1027" width="19.125" style="6" customWidth="1"/>
    <col min="1028" max="1029" width="9" style="6"/>
    <col min="1030" max="1030" width="12" style="6" customWidth="1"/>
    <col min="1031" max="1031" width="9" style="6"/>
    <col min="1032" max="1035" width="15.625" style="6" customWidth="1"/>
    <col min="1036" max="1036" width="30.75" style="6" customWidth="1"/>
    <col min="1037" max="1037" width="10.5" style="6" customWidth="1"/>
    <col min="1038" max="1038" width="20" style="6" customWidth="1"/>
    <col min="1039" max="1039" width="18.5" style="6" customWidth="1"/>
    <col min="1040" max="1040" width="7.625" style="6" customWidth="1"/>
    <col min="1041" max="1041" width="0" style="6" hidden="1" customWidth="1"/>
    <col min="1042" max="1280" width="9" style="6"/>
    <col min="1281" max="1281" width="7.375" style="6" customWidth="1"/>
    <col min="1282" max="1282" width="61.5" style="6" customWidth="1"/>
    <col min="1283" max="1283" width="19.125" style="6" customWidth="1"/>
    <col min="1284" max="1285" width="9" style="6"/>
    <col min="1286" max="1286" width="12" style="6" customWidth="1"/>
    <col min="1287" max="1287" width="9" style="6"/>
    <col min="1288" max="1291" width="15.625" style="6" customWidth="1"/>
    <col min="1292" max="1292" width="30.75" style="6" customWidth="1"/>
    <col min="1293" max="1293" width="10.5" style="6" customWidth="1"/>
    <col min="1294" max="1294" width="20" style="6" customWidth="1"/>
    <col min="1295" max="1295" width="18.5" style="6" customWidth="1"/>
    <col min="1296" max="1296" width="7.625" style="6" customWidth="1"/>
    <col min="1297" max="1297" width="0" style="6" hidden="1" customWidth="1"/>
    <col min="1298" max="1536" width="9" style="6"/>
    <col min="1537" max="1537" width="7.375" style="6" customWidth="1"/>
    <col min="1538" max="1538" width="61.5" style="6" customWidth="1"/>
    <col min="1539" max="1539" width="19.125" style="6" customWidth="1"/>
    <col min="1540" max="1541" width="9" style="6"/>
    <col min="1542" max="1542" width="12" style="6" customWidth="1"/>
    <col min="1543" max="1543" width="9" style="6"/>
    <col min="1544" max="1547" width="15.625" style="6" customWidth="1"/>
    <col min="1548" max="1548" width="30.75" style="6" customWidth="1"/>
    <col min="1549" max="1549" width="10.5" style="6" customWidth="1"/>
    <col min="1550" max="1550" width="20" style="6" customWidth="1"/>
    <col min="1551" max="1551" width="18.5" style="6" customWidth="1"/>
    <col min="1552" max="1552" width="7.625" style="6" customWidth="1"/>
    <col min="1553" max="1553" width="0" style="6" hidden="1" customWidth="1"/>
    <col min="1554" max="1792" width="9" style="6"/>
    <col min="1793" max="1793" width="7.375" style="6" customWidth="1"/>
    <col min="1794" max="1794" width="61.5" style="6" customWidth="1"/>
    <col min="1795" max="1795" width="19.125" style="6" customWidth="1"/>
    <col min="1796" max="1797" width="9" style="6"/>
    <col min="1798" max="1798" width="12" style="6" customWidth="1"/>
    <col min="1799" max="1799" width="9" style="6"/>
    <col min="1800" max="1803" width="15.625" style="6" customWidth="1"/>
    <col min="1804" max="1804" width="30.75" style="6" customWidth="1"/>
    <col min="1805" max="1805" width="10.5" style="6" customWidth="1"/>
    <col min="1806" max="1806" width="20" style="6" customWidth="1"/>
    <col min="1807" max="1807" width="18.5" style="6" customWidth="1"/>
    <col min="1808" max="1808" width="7.625" style="6" customWidth="1"/>
    <col min="1809" max="1809" width="0" style="6" hidden="1" customWidth="1"/>
    <col min="1810" max="2048" width="9" style="6"/>
    <col min="2049" max="2049" width="7.375" style="6" customWidth="1"/>
    <col min="2050" max="2050" width="61.5" style="6" customWidth="1"/>
    <col min="2051" max="2051" width="19.125" style="6" customWidth="1"/>
    <col min="2052" max="2053" width="9" style="6"/>
    <col min="2054" max="2054" width="12" style="6" customWidth="1"/>
    <col min="2055" max="2055" width="9" style="6"/>
    <col min="2056" max="2059" width="15.625" style="6" customWidth="1"/>
    <col min="2060" max="2060" width="30.75" style="6" customWidth="1"/>
    <col min="2061" max="2061" width="10.5" style="6" customWidth="1"/>
    <col min="2062" max="2062" width="20" style="6" customWidth="1"/>
    <col min="2063" max="2063" width="18.5" style="6" customWidth="1"/>
    <col min="2064" max="2064" width="7.625" style="6" customWidth="1"/>
    <col min="2065" max="2065" width="0" style="6" hidden="1" customWidth="1"/>
    <col min="2066" max="2304" width="9" style="6"/>
    <col min="2305" max="2305" width="7.375" style="6" customWidth="1"/>
    <col min="2306" max="2306" width="61.5" style="6" customWidth="1"/>
    <col min="2307" max="2307" width="19.125" style="6" customWidth="1"/>
    <col min="2308" max="2309" width="9" style="6"/>
    <col min="2310" max="2310" width="12" style="6" customWidth="1"/>
    <col min="2311" max="2311" width="9" style="6"/>
    <col min="2312" max="2315" width="15.625" style="6" customWidth="1"/>
    <col min="2316" max="2316" width="30.75" style="6" customWidth="1"/>
    <col min="2317" max="2317" width="10.5" style="6" customWidth="1"/>
    <col min="2318" max="2318" width="20" style="6" customWidth="1"/>
    <col min="2319" max="2319" width="18.5" style="6" customWidth="1"/>
    <col min="2320" max="2320" width="7.625" style="6" customWidth="1"/>
    <col min="2321" max="2321" width="0" style="6" hidden="1" customWidth="1"/>
    <col min="2322" max="2560" width="9" style="6"/>
    <col min="2561" max="2561" width="7.375" style="6" customWidth="1"/>
    <col min="2562" max="2562" width="61.5" style="6" customWidth="1"/>
    <col min="2563" max="2563" width="19.125" style="6" customWidth="1"/>
    <col min="2564" max="2565" width="9" style="6"/>
    <col min="2566" max="2566" width="12" style="6" customWidth="1"/>
    <col min="2567" max="2567" width="9" style="6"/>
    <col min="2568" max="2571" width="15.625" style="6" customWidth="1"/>
    <col min="2572" max="2572" width="30.75" style="6" customWidth="1"/>
    <col min="2573" max="2573" width="10.5" style="6" customWidth="1"/>
    <col min="2574" max="2574" width="20" style="6" customWidth="1"/>
    <col min="2575" max="2575" width="18.5" style="6" customWidth="1"/>
    <col min="2576" max="2576" width="7.625" style="6" customWidth="1"/>
    <col min="2577" max="2577" width="0" style="6" hidden="1" customWidth="1"/>
    <col min="2578" max="2816" width="9" style="6"/>
    <col min="2817" max="2817" width="7.375" style="6" customWidth="1"/>
    <col min="2818" max="2818" width="61.5" style="6" customWidth="1"/>
    <col min="2819" max="2819" width="19.125" style="6" customWidth="1"/>
    <col min="2820" max="2821" width="9" style="6"/>
    <col min="2822" max="2822" width="12" style="6" customWidth="1"/>
    <col min="2823" max="2823" width="9" style="6"/>
    <col min="2824" max="2827" width="15.625" style="6" customWidth="1"/>
    <col min="2828" max="2828" width="30.75" style="6" customWidth="1"/>
    <col min="2829" max="2829" width="10.5" style="6" customWidth="1"/>
    <col min="2830" max="2830" width="20" style="6" customWidth="1"/>
    <col min="2831" max="2831" width="18.5" style="6" customWidth="1"/>
    <col min="2832" max="2832" width="7.625" style="6" customWidth="1"/>
    <col min="2833" max="2833" width="0" style="6" hidden="1" customWidth="1"/>
    <col min="2834" max="3072" width="9" style="6"/>
    <col min="3073" max="3073" width="7.375" style="6" customWidth="1"/>
    <col min="3074" max="3074" width="61.5" style="6" customWidth="1"/>
    <col min="3075" max="3075" width="19.125" style="6" customWidth="1"/>
    <col min="3076" max="3077" width="9" style="6"/>
    <col min="3078" max="3078" width="12" style="6" customWidth="1"/>
    <col min="3079" max="3079" width="9" style="6"/>
    <col min="3080" max="3083" width="15.625" style="6" customWidth="1"/>
    <col min="3084" max="3084" width="30.75" style="6" customWidth="1"/>
    <col min="3085" max="3085" width="10.5" style="6" customWidth="1"/>
    <col min="3086" max="3086" width="20" style="6" customWidth="1"/>
    <col min="3087" max="3087" width="18.5" style="6" customWidth="1"/>
    <col min="3088" max="3088" width="7.625" style="6" customWidth="1"/>
    <col min="3089" max="3089" width="0" style="6" hidden="1" customWidth="1"/>
    <col min="3090" max="3328" width="9" style="6"/>
    <col min="3329" max="3329" width="7.375" style="6" customWidth="1"/>
    <col min="3330" max="3330" width="61.5" style="6" customWidth="1"/>
    <col min="3331" max="3331" width="19.125" style="6" customWidth="1"/>
    <col min="3332" max="3333" width="9" style="6"/>
    <col min="3334" max="3334" width="12" style="6" customWidth="1"/>
    <col min="3335" max="3335" width="9" style="6"/>
    <col min="3336" max="3339" width="15.625" style="6" customWidth="1"/>
    <col min="3340" max="3340" width="30.75" style="6" customWidth="1"/>
    <col min="3341" max="3341" width="10.5" style="6" customWidth="1"/>
    <col min="3342" max="3342" width="20" style="6" customWidth="1"/>
    <col min="3343" max="3343" width="18.5" style="6" customWidth="1"/>
    <col min="3344" max="3344" width="7.625" style="6" customWidth="1"/>
    <col min="3345" max="3345" width="0" style="6" hidden="1" customWidth="1"/>
    <col min="3346" max="3584" width="9" style="6"/>
    <col min="3585" max="3585" width="7.375" style="6" customWidth="1"/>
    <col min="3586" max="3586" width="61.5" style="6" customWidth="1"/>
    <col min="3587" max="3587" width="19.125" style="6" customWidth="1"/>
    <col min="3588" max="3589" width="9" style="6"/>
    <col min="3590" max="3590" width="12" style="6" customWidth="1"/>
    <col min="3591" max="3591" width="9" style="6"/>
    <col min="3592" max="3595" width="15.625" style="6" customWidth="1"/>
    <col min="3596" max="3596" width="30.75" style="6" customWidth="1"/>
    <col min="3597" max="3597" width="10.5" style="6" customWidth="1"/>
    <col min="3598" max="3598" width="20" style="6" customWidth="1"/>
    <col min="3599" max="3599" width="18.5" style="6" customWidth="1"/>
    <col min="3600" max="3600" width="7.625" style="6" customWidth="1"/>
    <col min="3601" max="3601" width="0" style="6" hidden="1" customWidth="1"/>
    <col min="3602" max="3840" width="9" style="6"/>
    <col min="3841" max="3841" width="7.375" style="6" customWidth="1"/>
    <col min="3842" max="3842" width="61.5" style="6" customWidth="1"/>
    <col min="3843" max="3843" width="19.125" style="6" customWidth="1"/>
    <col min="3844" max="3845" width="9" style="6"/>
    <col min="3846" max="3846" width="12" style="6" customWidth="1"/>
    <col min="3847" max="3847" width="9" style="6"/>
    <col min="3848" max="3851" width="15.625" style="6" customWidth="1"/>
    <col min="3852" max="3852" width="30.75" style="6" customWidth="1"/>
    <col min="3853" max="3853" width="10.5" style="6" customWidth="1"/>
    <col min="3854" max="3854" width="20" style="6" customWidth="1"/>
    <col min="3855" max="3855" width="18.5" style="6" customWidth="1"/>
    <col min="3856" max="3856" width="7.625" style="6" customWidth="1"/>
    <col min="3857" max="3857" width="0" style="6" hidden="1" customWidth="1"/>
    <col min="3858" max="4096" width="9" style="6"/>
    <col min="4097" max="4097" width="7.375" style="6" customWidth="1"/>
    <col min="4098" max="4098" width="61.5" style="6" customWidth="1"/>
    <col min="4099" max="4099" width="19.125" style="6" customWidth="1"/>
    <col min="4100" max="4101" width="9" style="6"/>
    <col min="4102" max="4102" width="12" style="6" customWidth="1"/>
    <col min="4103" max="4103" width="9" style="6"/>
    <col min="4104" max="4107" width="15.625" style="6" customWidth="1"/>
    <col min="4108" max="4108" width="30.75" style="6" customWidth="1"/>
    <col min="4109" max="4109" width="10.5" style="6" customWidth="1"/>
    <col min="4110" max="4110" width="20" style="6" customWidth="1"/>
    <col min="4111" max="4111" width="18.5" style="6" customWidth="1"/>
    <col min="4112" max="4112" width="7.625" style="6" customWidth="1"/>
    <col min="4113" max="4113" width="0" style="6" hidden="1" customWidth="1"/>
    <col min="4114" max="4352" width="9" style="6"/>
    <col min="4353" max="4353" width="7.375" style="6" customWidth="1"/>
    <col min="4354" max="4354" width="61.5" style="6" customWidth="1"/>
    <col min="4355" max="4355" width="19.125" style="6" customWidth="1"/>
    <col min="4356" max="4357" width="9" style="6"/>
    <col min="4358" max="4358" width="12" style="6" customWidth="1"/>
    <col min="4359" max="4359" width="9" style="6"/>
    <col min="4360" max="4363" width="15.625" style="6" customWidth="1"/>
    <col min="4364" max="4364" width="30.75" style="6" customWidth="1"/>
    <col min="4365" max="4365" width="10.5" style="6" customWidth="1"/>
    <col min="4366" max="4366" width="20" style="6" customWidth="1"/>
    <col min="4367" max="4367" width="18.5" style="6" customWidth="1"/>
    <col min="4368" max="4368" width="7.625" style="6" customWidth="1"/>
    <col min="4369" max="4369" width="0" style="6" hidden="1" customWidth="1"/>
    <col min="4370" max="4608" width="9" style="6"/>
    <col min="4609" max="4609" width="7.375" style="6" customWidth="1"/>
    <col min="4610" max="4610" width="61.5" style="6" customWidth="1"/>
    <col min="4611" max="4611" width="19.125" style="6" customWidth="1"/>
    <col min="4612" max="4613" width="9" style="6"/>
    <col min="4614" max="4614" width="12" style="6" customWidth="1"/>
    <col min="4615" max="4615" width="9" style="6"/>
    <col min="4616" max="4619" width="15.625" style="6" customWidth="1"/>
    <col min="4620" max="4620" width="30.75" style="6" customWidth="1"/>
    <col min="4621" max="4621" width="10.5" style="6" customWidth="1"/>
    <col min="4622" max="4622" width="20" style="6" customWidth="1"/>
    <col min="4623" max="4623" width="18.5" style="6" customWidth="1"/>
    <col min="4624" max="4624" width="7.625" style="6" customWidth="1"/>
    <col min="4625" max="4625" width="0" style="6" hidden="1" customWidth="1"/>
    <col min="4626" max="4864" width="9" style="6"/>
    <col min="4865" max="4865" width="7.375" style="6" customWidth="1"/>
    <col min="4866" max="4866" width="61.5" style="6" customWidth="1"/>
    <col min="4867" max="4867" width="19.125" style="6" customWidth="1"/>
    <col min="4868" max="4869" width="9" style="6"/>
    <col min="4870" max="4870" width="12" style="6" customWidth="1"/>
    <col min="4871" max="4871" width="9" style="6"/>
    <col min="4872" max="4875" width="15.625" style="6" customWidth="1"/>
    <col min="4876" max="4876" width="30.75" style="6" customWidth="1"/>
    <col min="4877" max="4877" width="10.5" style="6" customWidth="1"/>
    <col min="4878" max="4878" width="20" style="6" customWidth="1"/>
    <col min="4879" max="4879" width="18.5" style="6" customWidth="1"/>
    <col min="4880" max="4880" width="7.625" style="6" customWidth="1"/>
    <col min="4881" max="4881" width="0" style="6" hidden="1" customWidth="1"/>
    <col min="4882" max="5120" width="9" style="6"/>
    <col min="5121" max="5121" width="7.375" style="6" customWidth="1"/>
    <col min="5122" max="5122" width="61.5" style="6" customWidth="1"/>
    <col min="5123" max="5123" width="19.125" style="6" customWidth="1"/>
    <col min="5124" max="5125" width="9" style="6"/>
    <col min="5126" max="5126" width="12" style="6" customWidth="1"/>
    <col min="5127" max="5127" width="9" style="6"/>
    <col min="5128" max="5131" width="15.625" style="6" customWidth="1"/>
    <col min="5132" max="5132" width="30.75" style="6" customWidth="1"/>
    <col min="5133" max="5133" width="10.5" style="6" customWidth="1"/>
    <col min="5134" max="5134" width="20" style="6" customWidth="1"/>
    <col min="5135" max="5135" width="18.5" style="6" customWidth="1"/>
    <col min="5136" max="5136" width="7.625" style="6" customWidth="1"/>
    <col min="5137" max="5137" width="0" style="6" hidden="1" customWidth="1"/>
    <col min="5138" max="5376" width="9" style="6"/>
    <col min="5377" max="5377" width="7.375" style="6" customWidth="1"/>
    <col min="5378" max="5378" width="61.5" style="6" customWidth="1"/>
    <col min="5379" max="5379" width="19.125" style="6" customWidth="1"/>
    <col min="5380" max="5381" width="9" style="6"/>
    <col min="5382" max="5382" width="12" style="6" customWidth="1"/>
    <col min="5383" max="5383" width="9" style="6"/>
    <col min="5384" max="5387" width="15.625" style="6" customWidth="1"/>
    <col min="5388" max="5388" width="30.75" style="6" customWidth="1"/>
    <col min="5389" max="5389" width="10.5" style="6" customWidth="1"/>
    <col min="5390" max="5390" width="20" style="6" customWidth="1"/>
    <col min="5391" max="5391" width="18.5" style="6" customWidth="1"/>
    <col min="5392" max="5392" width="7.625" style="6" customWidth="1"/>
    <col min="5393" max="5393" width="0" style="6" hidden="1" customWidth="1"/>
    <col min="5394" max="5632" width="9" style="6"/>
    <col min="5633" max="5633" width="7.375" style="6" customWidth="1"/>
    <col min="5634" max="5634" width="61.5" style="6" customWidth="1"/>
    <col min="5635" max="5635" width="19.125" style="6" customWidth="1"/>
    <col min="5636" max="5637" width="9" style="6"/>
    <col min="5638" max="5638" width="12" style="6" customWidth="1"/>
    <col min="5639" max="5639" width="9" style="6"/>
    <col min="5640" max="5643" width="15.625" style="6" customWidth="1"/>
    <col min="5644" max="5644" width="30.75" style="6" customWidth="1"/>
    <col min="5645" max="5645" width="10.5" style="6" customWidth="1"/>
    <col min="5646" max="5646" width="20" style="6" customWidth="1"/>
    <col min="5647" max="5647" width="18.5" style="6" customWidth="1"/>
    <col min="5648" max="5648" width="7.625" style="6" customWidth="1"/>
    <col min="5649" max="5649" width="0" style="6" hidden="1" customWidth="1"/>
    <col min="5650" max="5888" width="9" style="6"/>
    <col min="5889" max="5889" width="7.375" style="6" customWidth="1"/>
    <col min="5890" max="5890" width="61.5" style="6" customWidth="1"/>
    <col min="5891" max="5891" width="19.125" style="6" customWidth="1"/>
    <col min="5892" max="5893" width="9" style="6"/>
    <col min="5894" max="5894" width="12" style="6" customWidth="1"/>
    <col min="5895" max="5895" width="9" style="6"/>
    <col min="5896" max="5899" width="15.625" style="6" customWidth="1"/>
    <col min="5900" max="5900" width="30.75" style="6" customWidth="1"/>
    <col min="5901" max="5901" width="10.5" style="6" customWidth="1"/>
    <col min="5902" max="5902" width="20" style="6" customWidth="1"/>
    <col min="5903" max="5903" width="18.5" style="6" customWidth="1"/>
    <col min="5904" max="5904" width="7.625" style="6" customWidth="1"/>
    <col min="5905" max="5905" width="0" style="6" hidden="1" customWidth="1"/>
    <col min="5906" max="6144" width="9" style="6"/>
    <col min="6145" max="6145" width="7.375" style="6" customWidth="1"/>
    <col min="6146" max="6146" width="61.5" style="6" customWidth="1"/>
    <col min="6147" max="6147" width="19.125" style="6" customWidth="1"/>
    <col min="6148" max="6149" width="9" style="6"/>
    <col min="6150" max="6150" width="12" style="6" customWidth="1"/>
    <col min="6151" max="6151" width="9" style="6"/>
    <col min="6152" max="6155" width="15.625" style="6" customWidth="1"/>
    <col min="6156" max="6156" width="30.75" style="6" customWidth="1"/>
    <col min="6157" max="6157" width="10.5" style="6" customWidth="1"/>
    <col min="6158" max="6158" width="20" style="6" customWidth="1"/>
    <col min="6159" max="6159" width="18.5" style="6" customWidth="1"/>
    <col min="6160" max="6160" width="7.625" style="6" customWidth="1"/>
    <col min="6161" max="6161" width="0" style="6" hidden="1" customWidth="1"/>
    <col min="6162" max="6400" width="9" style="6"/>
    <col min="6401" max="6401" width="7.375" style="6" customWidth="1"/>
    <col min="6402" max="6402" width="61.5" style="6" customWidth="1"/>
    <col min="6403" max="6403" width="19.125" style="6" customWidth="1"/>
    <col min="6404" max="6405" width="9" style="6"/>
    <col min="6406" max="6406" width="12" style="6" customWidth="1"/>
    <col min="6407" max="6407" width="9" style="6"/>
    <col min="6408" max="6411" width="15.625" style="6" customWidth="1"/>
    <col min="6412" max="6412" width="30.75" style="6" customWidth="1"/>
    <col min="6413" max="6413" width="10.5" style="6" customWidth="1"/>
    <col min="6414" max="6414" width="20" style="6" customWidth="1"/>
    <col min="6415" max="6415" width="18.5" style="6" customWidth="1"/>
    <col min="6416" max="6416" width="7.625" style="6" customWidth="1"/>
    <col min="6417" max="6417" width="0" style="6" hidden="1" customWidth="1"/>
    <col min="6418" max="6656" width="9" style="6"/>
    <col min="6657" max="6657" width="7.375" style="6" customWidth="1"/>
    <col min="6658" max="6658" width="61.5" style="6" customWidth="1"/>
    <col min="6659" max="6659" width="19.125" style="6" customWidth="1"/>
    <col min="6660" max="6661" width="9" style="6"/>
    <col min="6662" max="6662" width="12" style="6" customWidth="1"/>
    <col min="6663" max="6663" width="9" style="6"/>
    <col min="6664" max="6667" width="15.625" style="6" customWidth="1"/>
    <col min="6668" max="6668" width="30.75" style="6" customWidth="1"/>
    <col min="6669" max="6669" width="10.5" style="6" customWidth="1"/>
    <col min="6670" max="6670" width="20" style="6" customWidth="1"/>
    <col min="6671" max="6671" width="18.5" style="6" customWidth="1"/>
    <col min="6672" max="6672" width="7.625" style="6" customWidth="1"/>
    <col min="6673" max="6673" width="0" style="6" hidden="1" customWidth="1"/>
    <col min="6674" max="6912" width="9" style="6"/>
    <col min="6913" max="6913" width="7.375" style="6" customWidth="1"/>
    <col min="6914" max="6914" width="61.5" style="6" customWidth="1"/>
    <col min="6915" max="6915" width="19.125" style="6" customWidth="1"/>
    <col min="6916" max="6917" width="9" style="6"/>
    <col min="6918" max="6918" width="12" style="6" customWidth="1"/>
    <col min="6919" max="6919" width="9" style="6"/>
    <col min="6920" max="6923" width="15.625" style="6" customWidth="1"/>
    <col min="6924" max="6924" width="30.75" style="6" customWidth="1"/>
    <col min="6925" max="6925" width="10.5" style="6" customWidth="1"/>
    <col min="6926" max="6926" width="20" style="6" customWidth="1"/>
    <col min="6927" max="6927" width="18.5" style="6" customWidth="1"/>
    <col min="6928" max="6928" width="7.625" style="6" customWidth="1"/>
    <col min="6929" max="6929" width="0" style="6" hidden="1" customWidth="1"/>
    <col min="6930" max="7168" width="9" style="6"/>
    <col min="7169" max="7169" width="7.375" style="6" customWidth="1"/>
    <col min="7170" max="7170" width="61.5" style="6" customWidth="1"/>
    <col min="7171" max="7171" width="19.125" style="6" customWidth="1"/>
    <col min="7172" max="7173" width="9" style="6"/>
    <col min="7174" max="7174" width="12" style="6" customWidth="1"/>
    <col min="7175" max="7175" width="9" style="6"/>
    <col min="7176" max="7179" width="15.625" style="6" customWidth="1"/>
    <col min="7180" max="7180" width="30.75" style="6" customWidth="1"/>
    <col min="7181" max="7181" width="10.5" style="6" customWidth="1"/>
    <col min="7182" max="7182" width="20" style="6" customWidth="1"/>
    <col min="7183" max="7183" width="18.5" style="6" customWidth="1"/>
    <col min="7184" max="7184" width="7.625" style="6" customWidth="1"/>
    <col min="7185" max="7185" width="0" style="6" hidden="1" customWidth="1"/>
    <col min="7186" max="7424" width="9" style="6"/>
    <col min="7425" max="7425" width="7.375" style="6" customWidth="1"/>
    <col min="7426" max="7426" width="61.5" style="6" customWidth="1"/>
    <col min="7427" max="7427" width="19.125" style="6" customWidth="1"/>
    <col min="7428" max="7429" width="9" style="6"/>
    <col min="7430" max="7430" width="12" style="6" customWidth="1"/>
    <col min="7431" max="7431" width="9" style="6"/>
    <col min="7432" max="7435" width="15.625" style="6" customWidth="1"/>
    <col min="7436" max="7436" width="30.75" style="6" customWidth="1"/>
    <col min="7437" max="7437" width="10.5" style="6" customWidth="1"/>
    <col min="7438" max="7438" width="20" style="6" customWidth="1"/>
    <col min="7439" max="7439" width="18.5" style="6" customWidth="1"/>
    <col min="7440" max="7440" width="7.625" style="6" customWidth="1"/>
    <col min="7441" max="7441" width="0" style="6" hidden="1" customWidth="1"/>
    <col min="7442" max="7680" width="9" style="6"/>
    <col min="7681" max="7681" width="7.375" style="6" customWidth="1"/>
    <col min="7682" max="7682" width="61.5" style="6" customWidth="1"/>
    <col min="7683" max="7683" width="19.125" style="6" customWidth="1"/>
    <col min="7684" max="7685" width="9" style="6"/>
    <col min="7686" max="7686" width="12" style="6" customWidth="1"/>
    <col min="7687" max="7687" width="9" style="6"/>
    <col min="7688" max="7691" width="15.625" style="6" customWidth="1"/>
    <col min="7692" max="7692" width="30.75" style="6" customWidth="1"/>
    <col min="7693" max="7693" width="10.5" style="6" customWidth="1"/>
    <col min="7694" max="7694" width="20" style="6" customWidth="1"/>
    <col min="7695" max="7695" width="18.5" style="6" customWidth="1"/>
    <col min="7696" max="7696" width="7.625" style="6" customWidth="1"/>
    <col min="7697" max="7697" width="0" style="6" hidden="1" customWidth="1"/>
    <col min="7698" max="7936" width="9" style="6"/>
    <col min="7937" max="7937" width="7.375" style="6" customWidth="1"/>
    <col min="7938" max="7938" width="61.5" style="6" customWidth="1"/>
    <col min="7939" max="7939" width="19.125" style="6" customWidth="1"/>
    <col min="7940" max="7941" width="9" style="6"/>
    <col min="7942" max="7942" width="12" style="6" customWidth="1"/>
    <col min="7943" max="7943" width="9" style="6"/>
    <col min="7944" max="7947" width="15.625" style="6" customWidth="1"/>
    <col min="7948" max="7948" width="30.75" style="6" customWidth="1"/>
    <col min="7949" max="7949" width="10.5" style="6" customWidth="1"/>
    <col min="7950" max="7950" width="20" style="6" customWidth="1"/>
    <col min="7951" max="7951" width="18.5" style="6" customWidth="1"/>
    <col min="7952" max="7952" width="7.625" style="6" customWidth="1"/>
    <col min="7953" max="7953" width="0" style="6" hidden="1" customWidth="1"/>
    <col min="7954" max="8192" width="9" style="6"/>
    <col min="8193" max="8193" width="7.375" style="6" customWidth="1"/>
    <col min="8194" max="8194" width="61.5" style="6" customWidth="1"/>
    <col min="8195" max="8195" width="19.125" style="6" customWidth="1"/>
    <col min="8196" max="8197" width="9" style="6"/>
    <col min="8198" max="8198" width="12" style="6" customWidth="1"/>
    <col min="8199" max="8199" width="9" style="6"/>
    <col min="8200" max="8203" width="15.625" style="6" customWidth="1"/>
    <col min="8204" max="8204" width="30.75" style="6" customWidth="1"/>
    <col min="8205" max="8205" width="10.5" style="6" customWidth="1"/>
    <col min="8206" max="8206" width="20" style="6" customWidth="1"/>
    <col min="8207" max="8207" width="18.5" style="6" customWidth="1"/>
    <col min="8208" max="8208" width="7.625" style="6" customWidth="1"/>
    <col min="8209" max="8209" width="0" style="6" hidden="1" customWidth="1"/>
    <col min="8210" max="8448" width="9" style="6"/>
    <col min="8449" max="8449" width="7.375" style="6" customWidth="1"/>
    <col min="8450" max="8450" width="61.5" style="6" customWidth="1"/>
    <col min="8451" max="8451" width="19.125" style="6" customWidth="1"/>
    <col min="8452" max="8453" width="9" style="6"/>
    <col min="8454" max="8454" width="12" style="6" customWidth="1"/>
    <col min="8455" max="8455" width="9" style="6"/>
    <col min="8456" max="8459" width="15.625" style="6" customWidth="1"/>
    <col min="8460" max="8460" width="30.75" style="6" customWidth="1"/>
    <col min="8461" max="8461" width="10.5" style="6" customWidth="1"/>
    <col min="8462" max="8462" width="20" style="6" customWidth="1"/>
    <col min="8463" max="8463" width="18.5" style="6" customWidth="1"/>
    <col min="8464" max="8464" width="7.625" style="6" customWidth="1"/>
    <col min="8465" max="8465" width="0" style="6" hidden="1" customWidth="1"/>
    <col min="8466" max="8704" width="9" style="6"/>
    <col min="8705" max="8705" width="7.375" style="6" customWidth="1"/>
    <col min="8706" max="8706" width="61.5" style="6" customWidth="1"/>
    <col min="8707" max="8707" width="19.125" style="6" customWidth="1"/>
    <col min="8708" max="8709" width="9" style="6"/>
    <col min="8710" max="8710" width="12" style="6" customWidth="1"/>
    <col min="8711" max="8711" width="9" style="6"/>
    <col min="8712" max="8715" width="15.625" style="6" customWidth="1"/>
    <col min="8716" max="8716" width="30.75" style="6" customWidth="1"/>
    <col min="8717" max="8717" width="10.5" style="6" customWidth="1"/>
    <col min="8718" max="8718" width="20" style="6" customWidth="1"/>
    <col min="8719" max="8719" width="18.5" style="6" customWidth="1"/>
    <col min="8720" max="8720" width="7.625" style="6" customWidth="1"/>
    <col min="8721" max="8721" width="0" style="6" hidden="1" customWidth="1"/>
    <col min="8722" max="8960" width="9" style="6"/>
    <col min="8961" max="8961" width="7.375" style="6" customWidth="1"/>
    <col min="8962" max="8962" width="61.5" style="6" customWidth="1"/>
    <col min="8963" max="8963" width="19.125" style="6" customWidth="1"/>
    <col min="8964" max="8965" width="9" style="6"/>
    <col min="8966" max="8966" width="12" style="6" customWidth="1"/>
    <col min="8967" max="8967" width="9" style="6"/>
    <col min="8968" max="8971" width="15.625" style="6" customWidth="1"/>
    <col min="8972" max="8972" width="30.75" style="6" customWidth="1"/>
    <col min="8973" max="8973" width="10.5" style="6" customWidth="1"/>
    <col min="8974" max="8974" width="20" style="6" customWidth="1"/>
    <col min="8975" max="8975" width="18.5" style="6" customWidth="1"/>
    <col min="8976" max="8976" width="7.625" style="6" customWidth="1"/>
    <col min="8977" max="8977" width="0" style="6" hidden="1" customWidth="1"/>
    <col min="8978" max="9216" width="9" style="6"/>
    <col min="9217" max="9217" width="7.375" style="6" customWidth="1"/>
    <col min="9218" max="9218" width="61.5" style="6" customWidth="1"/>
    <col min="9219" max="9219" width="19.125" style="6" customWidth="1"/>
    <col min="9220" max="9221" width="9" style="6"/>
    <col min="9222" max="9222" width="12" style="6" customWidth="1"/>
    <col min="9223" max="9223" width="9" style="6"/>
    <col min="9224" max="9227" width="15.625" style="6" customWidth="1"/>
    <col min="9228" max="9228" width="30.75" style="6" customWidth="1"/>
    <col min="9229" max="9229" width="10.5" style="6" customWidth="1"/>
    <col min="9230" max="9230" width="20" style="6" customWidth="1"/>
    <col min="9231" max="9231" width="18.5" style="6" customWidth="1"/>
    <col min="9232" max="9232" width="7.625" style="6" customWidth="1"/>
    <col min="9233" max="9233" width="0" style="6" hidden="1" customWidth="1"/>
    <col min="9234" max="9472" width="9" style="6"/>
    <col min="9473" max="9473" width="7.375" style="6" customWidth="1"/>
    <col min="9474" max="9474" width="61.5" style="6" customWidth="1"/>
    <col min="9475" max="9475" width="19.125" style="6" customWidth="1"/>
    <col min="9476" max="9477" width="9" style="6"/>
    <col min="9478" max="9478" width="12" style="6" customWidth="1"/>
    <col min="9479" max="9479" width="9" style="6"/>
    <col min="9480" max="9483" width="15.625" style="6" customWidth="1"/>
    <col min="9484" max="9484" width="30.75" style="6" customWidth="1"/>
    <col min="9485" max="9485" width="10.5" style="6" customWidth="1"/>
    <col min="9486" max="9486" width="20" style="6" customWidth="1"/>
    <col min="9487" max="9487" width="18.5" style="6" customWidth="1"/>
    <col min="9488" max="9488" width="7.625" style="6" customWidth="1"/>
    <col min="9489" max="9489" width="0" style="6" hidden="1" customWidth="1"/>
    <col min="9490" max="9728" width="9" style="6"/>
    <col min="9729" max="9729" width="7.375" style="6" customWidth="1"/>
    <col min="9730" max="9730" width="61.5" style="6" customWidth="1"/>
    <col min="9731" max="9731" width="19.125" style="6" customWidth="1"/>
    <col min="9732" max="9733" width="9" style="6"/>
    <col min="9734" max="9734" width="12" style="6" customWidth="1"/>
    <col min="9735" max="9735" width="9" style="6"/>
    <col min="9736" max="9739" width="15.625" style="6" customWidth="1"/>
    <col min="9740" max="9740" width="30.75" style="6" customWidth="1"/>
    <col min="9741" max="9741" width="10.5" style="6" customWidth="1"/>
    <col min="9742" max="9742" width="20" style="6" customWidth="1"/>
    <col min="9743" max="9743" width="18.5" style="6" customWidth="1"/>
    <col min="9744" max="9744" width="7.625" style="6" customWidth="1"/>
    <col min="9745" max="9745" width="0" style="6" hidden="1" customWidth="1"/>
    <col min="9746" max="9984" width="9" style="6"/>
    <col min="9985" max="9985" width="7.375" style="6" customWidth="1"/>
    <col min="9986" max="9986" width="61.5" style="6" customWidth="1"/>
    <col min="9987" max="9987" width="19.125" style="6" customWidth="1"/>
    <col min="9988" max="9989" width="9" style="6"/>
    <col min="9990" max="9990" width="12" style="6" customWidth="1"/>
    <col min="9991" max="9991" width="9" style="6"/>
    <col min="9992" max="9995" width="15.625" style="6" customWidth="1"/>
    <col min="9996" max="9996" width="30.75" style="6" customWidth="1"/>
    <col min="9997" max="9997" width="10.5" style="6" customWidth="1"/>
    <col min="9998" max="9998" width="20" style="6" customWidth="1"/>
    <col min="9999" max="9999" width="18.5" style="6" customWidth="1"/>
    <col min="10000" max="10000" width="7.625" style="6" customWidth="1"/>
    <col min="10001" max="10001" width="0" style="6" hidden="1" customWidth="1"/>
    <col min="10002" max="10240" width="9" style="6"/>
    <col min="10241" max="10241" width="7.375" style="6" customWidth="1"/>
    <col min="10242" max="10242" width="61.5" style="6" customWidth="1"/>
    <col min="10243" max="10243" width="19.125" style="6" customWidth="1"/>
    <col min="10244" max="10245" width="9" style="6"/>
    <col min="10246" max="10246" width="12" style="6" customWidth="1"/>
    <col min="10247" max="10247" width="9" style="6"/>
    <col min="10248" max="10251" width="15.625" style="6" customWidth="1"/>
    <col min="10252" max="10252" width="30.75" style="6" customWidth="1"/>
    <col min="10253" max="10253" width="10.5" style="6" customWidth="1"/>
    <col min="10254" max="10254" width="20" style="6" customWidth="1"/>
    <col min="10255" max="10255" width="18.5" style="6" customWidth="1"/>
    <col min="10256" max="10256" width="7.625" style="6" customWidth="1"/>
    <col min="10257" max="10257" width="0" style="6" hidden="1" customWidth="1"/>
    <col min="10258" max="10496" width="9" style="6"/>
    <col min="10497" max="10497" width="7.375" style="6" customWidth="1"/>
    <col min="10498" max="10498" width="61.5" style="6" customWidth="1"/>
    <col min="10499" max="10499" width="19.125" style="6" customWidth="1"/>
    <col min="10500" max="10501" width="9" style="6"/>
    <col min="10502" max="10502" width="12" style="6" customWidth="1"/>
    <col min="10503" max="10503" width="9" style="6"/>
    <col min="10504" max="10507" width="15.625" style="6" customWidth="1"/>
    <col min="10508" max="10508" width="30.75" style="6" customWidth="1"/>
    <col min="10509" max="10509" width="10.5" style="6" customWidth="1"/>
    <col min="10510" max="10510" width="20" style="6" customWidth="1"/>
    <col min="10511" max="10511" width="18.5" style="6" customWidth="1"/>
    <col min="10512" max="10512" width="7.625" style="6" customWidth="1"/>
    <col min="10513" max="10513" width="0" style="6" hidden="1" customWidth="1"/>
    <col min="10514" max="10752" width="9" style="6"/>
    <col min="10753" max="10753" width="7.375" style="6" customWidth="1"/>
    <col min="10754" max="10754" width="61.5" style="6" customWidth="1"/>
    <col min="10755" max="10755" width="19.125" style="6" customWidth="1"/>
    <col min="10756" max="10757" width="9" style="6"/>
    <col min="10758" max="10758" width="12" style="6" customWidth="1"/>
    <col min="10759" max="10759" width="9" style="6"/>
    <col min="10760" max="10763" width="15.625" style="6" customWidth="1"/>
    <col min="10764" max="10764" width="30.75" style="6" customWidth="1"/>
    <col min="10765" max="10765" width="10.5" style="6" customWidth="1"/>
    <col min="10766" max="10766" width="20" style="6" customWidth="1"/>
    <col min="10767" max="10767" width="18.5" style="6" customWidth="1"/>
    <col min="10768" max="10768" width="7.625" style="6" customWidth="1"/>
    <col min="10769" max="10769" width="0" style="6" hidden="1" customWidth="1"/>
    <col min="10770" max="11008" width="9" style="6"/>
    <col min="11009" max="11009" width="7.375" style="6" customWidth="1"/>
    <col min="11010" max="11010" width="61.5" style="6" customWidth="1"/>
    <col min="11011" max="11011" width="19.125" style="6" customWidth="1"/>
    <col min="11012" max="11013" width="9" style="6"/>
    <col min="11014" max="11014" width="12" style="6" customWidth="1"/>
    <col min="11015" max="11015" width="9" style="6"/>
    <col min="11016" max="11019" width="15.625" style="6" customWidth="1"/>
    <col min="11020" max="11020" width="30.75" style="6" customWidth="1"/>
    <col min="11021" max="11021" width="10.5" style="6" customWidth="1"/>
    <col min="11022" max="11022" width="20" style="6" customWidth="1"/>
    <col min="11023" max="11023" width="18.5" style="6" customWidth="1"/>
    <col min="11024" max="11024" width="7.625" style="6" customWidth="1"/>
    <col min="11025" max="11025" width="0" style="6" hidden="1" customWidth="1"/>
    <col min="11026" max="11264" width="9" style="6"/>
    <col min="11265" max="11265" width="7.375" style="6" customWidth="1"/>
    <col min="11266" max="11266" width="61.5" style="6" customWidth="1"/>
    <col min="11267" max="11267" width="19.125" style="6" customWidth="1"/>
    <col min="11268" max="11269" width="9" style="6"/>
    <col min="11270" max="11270" width="12" style="6" customWidth="1"/>
    <col min="11271" max="11271" width="9" style="6"/>
    <col min="11272" max="11275" width="15.625" style="6" customWidth="1"/>
    <col min="11276" max="11276" width="30.75" style="6" customWidth="1"/>
    <col min="11277" max="11277" width="10.5" style="6" customWidth="1"/>
    <col min="11278" max="11278" width="20" style="6" customWidth="1"/>
    <col min="11279" max="11279" width="18.5" style="6" customWidth="1"/>
    <col min="11280" max="11280" width="7.625" style="6" customWidth="1"/>
    <col min="11281" max="11281" width="0" style="6" hidden="1" customWidth="1"/>
    <col min="11282" max="11520" width="9" style="6"/>
    <col min="11521" max="11521" width="7.375" style="6" customWidth="1"/>
    <col min="11522" max="11522" width="61.5" style="6" customWidth="1"/>
    <col min="11523" max="11523" width="19.125" style="6" customWidth="1"/>
    <col min="11524" max="11525" width="9" style="6"/>
    <col min="11526" max="11526" width="12" style="6" customWidth="1"/>
    <col min="11527" max="11527" width="9" style="6"/>
    <col min="11528" max="11531" width="15.625" style="6" customWidth="1"/>
    <col min="11532" max="11532" width="30.75" style="6" customWidth="1"/>
    <col min="11533" max="11533" width="10.5" style="6" customWidth="1"/>
    <col min="11534" max="11534" width="20" style="6" customWidth="1"/>
    <col min="11535" max="11535" width="18.5" style="6" customWidth="1"/>
    <col min="11536" max="11536" width="7.625" style="6" customWidth="1"/>
    <col min="11537" max="11537" width="0" style="6" hidden="1" customWidth="1"/>
    <col min="11538" max="11776" width="9" style="6"/>
    <col min="11777" max="11777" width="7.375" style="6" customWidth="1"/>
    <col min="11778" max="11778" width="61.5" style="6" customWidth="1"/>
    <col min="11779" max="11779" width="19.125" style="6" customWidth="1"/>
    <col min="11780" max="11781" width="9" style="6"/>
    <col min="11782" max="11782" width="12" style="6" customWidth="1"/>
    <col min="11783" max="11783" width="9" style="6"/>
    <col min="11784" max="11787" width="15.625" style="6" customWidth="1"/>
    <col min="11788" max="11788" width="30.75" style="6" customWidth="1"/>
    <col min="11789" max="11789" width="10.5" style="6" customWidth="1"/>
    <col min="11790" max="11790" width="20" style="6" customWidth="1"/>
    <col min="11791" max="11791" width="18.5" style="6" customWidth="1"/>
    <col min="11792" max="11792" width="7.625" style="6" customWidth="1"/>
    <col min="11793" max="11793" width="0" style="6" hidden="1" customWidth="1"/>
    <col min="11794" max="12032" width="9" style="6"/>
    <col min="12033" max="12033" width="7.375" style="6" customWidth="1"/>
    <col min="12034" max="12034" width="61.5" style="6" customWidth="1"/>
    <col min="12035" max="12035" width="19.125" style="6" customWidth="1"/>
    <col min="12036" max="12037" width="9" style="6"/>
    <col min="12038" max="12038" width="12" style="6" customWidth="1"/>
    <col min="12039" max="12039" width="9" style="6"/>
    <col min="12040" max="12043" width="15.625" style="6" customWidth="1"/>
    <col min="12044" max="12044" width="30.75" style="6" customWidth="1"/>
    <col min="12045" max="12045" width="10.5" style="6" customWidth="1"/>
    <col min="12046" max="12046" width="20" style="6" customWidth="1"/>
    <col min="12047" max="12047" width="18.5" style="6" customWidth="1"/>
    <col min="12048" max="12048" width="7.625" style="6" customWidth="1"/>
    <col min="12049" max="12049" width="0" style="6" hidden="1" customWidth="1"/>
    <col min="12050" max="12288" width="9" style="6"/>
    <col min="12289" max="12289" width="7.375" style="6" customWidth="1"/>
    <col min="12290" max="12290" width="61.5" style="6" customWidth="1"/>
    <col min="12291" max="12291" width="19.125" style="6" customWidth="1"/>
    <col min="12292" max="12293" width="9" style="6"/>
    <col min="12294" max="12294" width="12" style="6" customWidth="1"/>
    <col min="12295" max="12295" width="9" style="6"/>
    <col min="12296" max="12299" width="15.625" style="6" customWidth="1"/>
    <col min="12300" max="12300" width="30.75" style="6" customWidth="1"/>
    <col min="12301" max="12301" width="10.5" style="6" customWidth="1"/>
    <col min="12302" max="12302" width="20" style="6" customWidth="1"/>
    <col min="12303" max="12303" width="18.5" style="6" customWidth="1"/>
    <col min="12304" max="12304" width="7.625" style="6" customWidth="1"/>
    <col min="12305" max="12305" width="0" style="6" hidden="1" customWidth="1"/>
    <col min="12306" max="12544" width="9" style="6"/>
    <col min="12545" max="12545" width="7.375" style="6" customWidth="1"/>
    <col min="12546" max="12546" width="61.5" style="6" customWidth="1"/>
    <col min="12547" max="12547" width="19.125" style="6" customWidth="1"/>
    <col min="12548" max="12549" width="9" style="6"/>
    <col min="12550" max="12550" width="12" style="6" customWidth="1"/>
    <col min="12551" max="12551" width="9" style="6"/>
    <col min="12552" max="12555" width="15.625" style="6" customWidth="1"/>
    <col min="12556" max="12556" width="30.75" style="6" customWidth="1"/>
    <col min="12557" max="12557" width="10.5" style="6" customWidth="1"/>
    <col min="12558" max="12558" width="20" style="6" customWidth="1"/>
    <col min="12559" max="12559" width="18.5" style="6" customWidth="1"/>
    <col min="12560" max="12560" width="7.625" style="6" customWidth="1"/>
    <col min="12561" max="12561" width="0" style="6" hidden="1" customWidth="1"/>
    <col min="12562" max="12800" width="9" style="6"/>
    <col min="12801" max="12801" width="7.375" style="6" customWidth="1"/>
    <col min="12802" max="12802" width="61.5" style="6" customWidth="1"/>
    <col min="12803" max="12803" width="19.125" style="6" customWidth="1"/>
    <col min="12804" max="12805" width="9" style="6"/>
    <col min="12806" max="12806" width="12" style="6" customWidth="1"/>
    <col min="12807" max="12807" width="9" style="6"/>
    <col min="12808" max="12811" width="15.625" style="6" customWidth="1"/>
    <col min="12812" max="12812" width="30.75" style="6" customWidth="1"/>
    <col min="12813" max="12813" width="10.5" style="6" customWidth="1"/>
    <col min="12814" max="12814" width="20" style="6" customWidth="1"/>
    <col min="12815" max="12815" width="18.5" style="6" customWidth="1"/>
    <col min="12816" max="12816" width="7.625" style="6" customWidth="1"/>
    <col min="12817" max="12817" width="0" style="6" hidden="1" customWidth="1"/>
    <col min="12818" max="13056" width="9" style="6"/>
    <col min="13057" max="13057" width="7.375" style="6" customWidth="1"/>
    <col min="13058" max="13058" width="61.5" style="6" customWidth="1"/>
    <col min="13059" max="13059" width="19.125" style="6" customWidth="1"/>
    <col min="13060" max="13061" width="9" style="6"/>
    <col min="13062" max="13062" width="12" style="6" customWidth="1"/>
    <col min="13063" max="13063" width="9" style="6"/>
    <col min="13064" max="13067" width="15.625" style="6" customWidth="1"/>
    <col min="13068" max="13068" width="30.75" style="6" customWidth="1"/>
    <col min="13069" max="13069" width="10.5" style="6" customWidth="1"/>
    <col min="13070" max="13070" width="20" style="6" customWidth="1"/>
    <col min="13071" max="13071" width="18.5" style="6" customWidth="1"/>
    <col min="13072" max="13072" width="7.625" style="6" customWidth="1"/>
    <col min="13073" max="13073" width="0" style="6" hidden="1" customWidth="1"/>
    <col min="13074" max="13312" width="9" style="6"/>
    <col min="13313" max="13313" width="7.375" style="6" customWidth="1"/>
    <col min="13314" max="13314" width="61.5" style="6" customWidth="1"/>
    <col min="13315" max="13315" width="19.125" style="6" customWidth="1"/>
    <col min="13316" max="13317" width="9" style="6"/>
    <col min="13318" max="13318" width="12" style="6" customWidth="1"/>
    <col min="13319" max="13319" width="9" style="6"/>
    <col min="13320" max="13323" width="15.625" style="6" customWidth="1"/>
    <col min="13324" max="13324" width="30.75" style="6" customWidth="1"/>
    <col min="13325" max="13325" width="10.5" style="6" customWidth="1"/>
    <col min="13326" max="13326" width="20" style="6" customWidth="1"/>
    <col min="13327" max="13327" width="18.5" style="6" customWidth="1"/>
    <col min="13328" max="13328" width="7.625" style="6" customWidth="1"/>
    <col min="13329" max="13329" width="0" style="6" hidden="1" customWidth="1"/>
    <col min="13330" max="13568" width="9" style="6"/>
    <col min="13569" max="13569" width="7.375" style="6" customWidth="1"/>
    <col min="13570" max="13570" width="61.5" style="6" customWidth="1"/>
    <col min="13571" max="13571" width="19.125" style="6" customWidth="1"/>
    <col min="13572" max="13573" width="9" style="6"/>
    <col min="13574" max="13574" width="12" style="6" customWidth="1"/>
    <col min="13575" max="13575" width="9" style="6"/>
    <col min="13576" max="13579" width="15.625" style="6" customWidth="1"/>
    <col min="13580" max="13580" width="30.75" style="6" customWidth="1"/>
    <col min="13581" max="13581" width="10.5" style="6" customWidth="1"/>
    <col min="13582" max="13582" width="20" style="6" customWidth="1"/>
    <col min="13583" max="13583" width="18.5" style="6" customWidth="1"/>
    <col min="13584" max="13584" width="7.625" style="6" customWidth="1"/>
    <col min="13585" max="13585" width="0" style="6" hidden="1" customWidth="1"/>
    <col min="13586" max="13824" width="9" style="6"/>
    <col min="13825" max="13825" width="7.375" style="6" customWidth="1"/>
    <col min="13826" max="13826" width="61.5" style="6" customWidth="1"/>
    <col min="13827" max="13827" width="19.125" style="6" customWidth="1"/>
    <col min="13828" max="13829" width="9" style="6"/>
    <col min="13830" max="13830" width="12" style="6" customWidth="1"/>
    <col min="13831" max="13831" width="9" style="6"/>
    <col min="13832" max="13835" width="15.625" style="6" customWidth="1"/>
    <col min="13836" max="13836" width="30.75" style="6" customWidth="1"/>
    <col min="13837" max="13837" width="10.5" style="6" customWidth="1"/>
    <col min="13838" max="13838" width="20" style="6" customWidth="1"/>
    <col min="13839" max="13839" width="18.5" style="6" customWidth="1"/>
    <col min="13840" max="13840" width="7.625" style="6" customWidth="1"/>
    <col min="13841" max="13841" width="0" style="6" hidden="1" customWidth="1"/>
    <col min="13842" max="14080" width="9" style="6"/>
    <col min="14081" max="14081" width="7.375" style="6" customWidth="1"/>
    <col min="14082" max="14082" width="61.5" style="6" customWidth="1"/>
    <col min="14083" max="14083" width="19.125" style="6" customWidth="1"/>
    <col min="14084" max="14085" width="9" style="6"/>
    <col min="14086" max="14086" width="12" style="6" customWidth="1"/>
    <col min="14087" max="14087" width="9" style="6"/>
    <col min="14088" max="14091" width="15.625" style="6" customWidth="1"/>
    <col min="14092" max="14092" width="30.75" style="6" customWidth="1"/>
    <col min="14093" max="14093" width="10.5" style="6" customWidth="1"/>
    <col min="14094" max="14094" width="20" style="6" customWidth="1"/>
    <col min="14095" max="14095" width="18.5" style="6" customWidth="1"/>
    <col min="14096" max="14096" width="7.625" style="6" customWidth="1"/>
    <col min="14097" max="14097" width="0" style="6" hidden="1" customWidth="1"/>
    <col min="14098" max="14336" width="9" style="6"/>
    <col min="14337" max="14337" width="7.375" style="6" customWidth="1"/>
    <col min="14338" max="14338" width="61.5" style="6" customWidth="1"/>
    <col min="14339" max="14339" width="19.125" style="6" customWidth="1"/>
    <col min="14340" max="14341" width="9" style="6"/>
    <col min="14342" max="14342" width="12" style="6" customWidth="1"/>
    <col min="14343" max="14343" width="9" style="6"/>
    <col min="14344" max="14347" width="15.625" style="6" customWidth="1"/>
    <col min="14348" max="14348" width="30.75" style="6" customWidth="1"/>
    <col min="14349" max="14349" width="10.5" style="6" customWidth="1"/>
    <col min="14350" max="14350" width="20" style="6" customWidth="1"/>
    <col min="14351" max="14351" width="18.5" style="6" customWidth="1"/>
    <col min="14352" max="14352" width="7.625" style="6" customWidth="1"/>
    <col min="14353" max="14353" width="0" style="6" hidden="1" customWidth="1"/>
    <col min="14354" max="14592" width="9" style="6"/>
    <col min="14593" max="14593" width="7.375" style="6" customWidth="1"/>
    <col min="14594" max="14594" width="61.5" style="6" customWidth="1"/>
    <col min="14595" max="14595" width="19.125" style="6" customWidth="1"/>
    <col min="14596" max="14597" width="9" style="6"/>
    <col min="14598" max="14598" width="12" style="6" customWidth="1"/>
    <col min="14599" max="14599" width="9" style="6"/>
    <col min="14600" max="14603" width="15.625" style="6" customWidth="1"/>
    <col min="14604" max="14604" width="30.75" style="6" customWidth="1"/>
    <col min="14605" max="14605" width="10.5" style="6" customWidth="1"/>
    <col min="14606" max="14606" width="20" style="6" customWidth="1"/>
    <col min="14607" max="14607" width="18.5" style="6" customWidth="1"/>
    <col min="14608" max="14608" width="7.625" style="6" customWidth="1"/>
    <col min="14609" max="14609" width="0" style="6" hidden="1" customWidth="1"/>
    <col min="14610" max="14848" width="9" style="6"/>
    <col min="14849" max="14849" width="7.375" style="6" customWidth="1"/>
    <col min="14850" max="14850" width="61.5" style="6" customWidth="1"/>
    <col min="14851" max="14851" width="19.125" style="6" customWidth="1"/>
    <col min="14852" max="14853" width="9" style="6"/>
    <col min="14854" max="14854" width="12" style="6" customWidth="1"/>
    <col min="14855" max="14855" width="9" style="6"/>
    <col min="14856" max="14859" width="15.625" style="6" customWidth="1"/>
    <col min="14860" max="14860" width="30.75" style="6" customWidth="1"/>
    <col min="14861" max="14861" width="10.5" style="6" customWidth="1"/>
    <col min="14862" max="14862" width="20" style="6" customWidth="1"/>
    <col min="14863" max="14863" width="18.5" style="6" customWidth="1"/>
    <col min="14864" max="14864" width="7.625" style="6" customWidth="1"/>
    <col min="14865" max="14865" width="0" style="6" hidden="1" customWidth="1"/>
    <col min="14866" max="15104" width="9" style="6"/>
    <col min="15105" max="15105" width="7.375" style="6" customWidth="1"/>
    <col min="15106" max="15106" width="61.5" style="6" customWidth="1"/>
    <col min="15107" max="15107" width="19.125" style="6" customWidth="1"/>
    <col min="15108" max="15109" width="9" style="6"/>
    <col min="15110" max="15110" width="12" style="6" customWidth="1"/>
    <col min="15111" max="15111" width="9" style="6"/>
    <col min="15112" max="15115" width="15.625" style="6" customWidth="1"/>
    <col min="15116" max="15116" width="30.75" style="6" customWidth="1"/>
    <col min="15117" max="15117" width="10.5" style="6" customWidth="1"/>
    <col min="15118" max="15118" width="20" style="6" customWidth="1"/>
    <col min="15119" max="15119" width="18.5" style="6" customWidth="1"/>
    <col min="15120" max="15120" width="7.625" style="6" customWidth="1"/>
    <col min="15121" max="15121" width="0" style="6" hidden="1" customWidth="1"/>
    <col min="15122" max="15360" width="9" style="6"/>
    <col min="15361" max="15361" width="7.375" style="6" customWidth="1"/>
    <col min="15362" max="15362" width="61.5" style="6" customWidth="1"/>
    <col min="15363" max="15363" width="19.125" style="6" customWidth="1"/>
    <col min="15364" max="15365" width="9" style="6"/>
    <col min="15366" max="15366" width="12" style="6" customWidth="1"/>
    <col min="15367" max="15367" width="9" style="6"/>
    <col min="15368" max="15371" width="15.625" style="6" customWidth="1"/>
    <col min="15372" max="15372" width="30.75" style="6" customWidth="1"/>
    <col min="15373" max="15373" width="10.5" style="6" customWidth="1"/>
    <col min="15374" max="15374" width="20" style="6" customWidth="1"/>
    <col min="15375" max="15375" width="18.5" style="6" customWidth="1"/>
    <col min="15376" max="15376" width="7.625" style="6" customWidth="1"/>
    <col min="15377" max="15377" width="0" style="6" hidden="1" customWidth="1"/>
    <col min="15378" max="15616" width="9" style="6"/>
    <col min="15617" max="15617" width="7.375" style="6" customWidth="1"/>
    <col min="15618" max="15618" width="61.5" style="6" customWidth="1"/>
    <col min="15619" max="15619" width="19.125" style="6" customWidth="1"/>
    <col min="15620" max="15621" width="9" style="6"/>
    <col min="15622" max="15622" width="12" style="6" customWidth="1"/>
    <col min="15623" max="15623" width="9" style="6"/>
    <col min="15624" max="15627" width="15.625" style="6" customWidth="1"/>
    <col min="15628" max="15628" width="30.75" style="6" customWidth="1"/>
    <col min="15629" max="15629" width="10.5" style="6" customWidth="1"/>
    <col min="15630" max="15630" width="20" style="6" customWidth="1"/>
    <col min="15631" max="15631" width="18.5" style="6" customWidth="1"/>
    <col min="15632" max="15632" width="7.625" style="6" customWidth="1"/>
    <col min="15633" max="15633" width="0" style="6" hidden="1" customWidth="1"/>
    <col min="15634" max="15872" width="9" style="6"/>
    <col min="15873" max="15873" width="7.375" style="6" customWidth="1"/>
    <col min="15874" max="15874" width="61.5" style="6" customWidth="1"/>
    <col min="15875" max="15875" width="19.125" style="6" customWidth="1"/>
    <col min="15876" max="15877" width="9" style="6"/>
    <col min="15878" max="15878" width="12" style="6" customWidth="1"/>
    <col min="15879" max="15879" width="9" style="6"/>
    <col min="15880" max="15883" width="15.625" style="6" customWidth="1"/>
    <col min="15884" max="15884" width="30.75" style="6" customWidth="1"/>
    <col min="15885" max="15885" width="10.5" style="6" customWidth="1"/>
    <col min="15886" max="15886" width="20" style="6" customWidth="1"/>
    <col min="15887" max="15887" width="18.5" style="6" customWidth="1"/>
    <col min="15888" max="15888" width="7.625" style="6" customWidth="1"/>
    <col min="15889" max="15889" width="0" style="6" hidden="1" customWidth="1"/>
    <col min="15890" max="16128" width="9" style="6"/>
    <col min="16129" max="16129" width="7.375" style="6" customWidth="1"/>
    <col min="16130" max="16130" width="61.5" style="6" customWidth="1"/>
    <col min="16131" max="16131" width="19.125" style="6" customWidth="1"/>
    <col min="16132" max="16133" width="9" style="6"/>
    <col min="16134" max="16134" width="12" style="6" customWidth="1"/>
    <col min="16135" max="16135" width="9" style="6"/>
    <col min="16136" max="16139" width="15.625" style="6" customWidth="1"/>
    <col min="16140" max="16140" width="30.75" style="6" customWidth="1"/>
    <col min="16141" max="16141" width="10.5" style="6" customWidth="1"/>
    <col min="16142" max="16142" width="20" style="6" customWidth="1"/>
    <col min="16143" max="16143" width="18.5" style="6" customWidth="1"/>
    <col min="16144" max="16144" width="7.625" style="6" customWidth="1"/>
    <col min="16145" max="16145" width="0" style="6" hidden="1" customWidth="1"/>
    <col min="16146" max="16384" width="9" style="6"/>
  </cols>
  <sheetData>
    <row r="1" spans="1:15" ht="70.5" customHeight="1" x14ac:dyDescent="0.25">
      <c r="K1" s="135" t="s">
        <v>164</v>
      </c>
      <c r="L1" s="136"/>
    </row>
    <row r="2" spans="1:15" s="14" customFormat="1" ht="75" customHeight="1" x14ac:dyDescent="0.25">
      <c r="A2" s="9"/>
      <c r="B2" s="10"/>
      <c r="C2" s="11"/>
      <c r="D2" s="12"/>
      <c r="E2" s="12"/>
      <c r="F2" s="9"/>
      <c r="G2" s="12"/>
      <c r="H2" s="13"/>
      <c r="K2" s="221" t="s">
        <v>137</v>
      </c>
      <c r="L2" s="221"/>
      <c r="M2" s="15"/>
      <c r="N2" s="15"/>
      <c r="O2" s="15"/>
    </row>
    <row r="3" spans="1:15" s="14" customFormat="1" ht="23.25" customHeight="1" x14ac:dyDescent="0.25">
      <c r="A3" s="222" t="s">
        <v>17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5" s="14" customFormat="1" ht="24.75" customHeight="1" x14ac:dyDescent="0.25">
      <c r="A4" s="166" t="s">
        <v>0</v>
      </c>
      <c r="B4" s="181" t="s">
        <v>8</v>
      </c>
      <c r="C4" s="166" t="s">
        <v>4</v>
      </c>
      <c r="D4" s="166" t="s">
        <v>3</v>
      </c>
      <c r="E4" s="166"/>
      <c r="F4" s="166"/>
      <c r="G4" s="166"/>
      <c r="H4" s="223" t="s">
        <v>18</v>
      </c>
      <c r="I4" s="223"/>
      <c r="J4" s="223"/>
      <c r="K4" s="224"/>
      <c r="L4" s="225" t="s">
        <v>9</v>
      </c>
    </row>
    <row r="5" spans="1:15" s="14" customFormat="1" ht="82.5" customHeight="1" x14ac:dyDescent="0.25">
      <c r="A5" s="166"/>
      <c r="B5" s="181"/>
      <c r="C5" s="166"/>
      <c r="D5" s="1" t="s">
        <v>4</v>
      </c>
      <c r="E5" s="1" t="s">
        <v>12</v>
      </c>
      <c r="F5" s="16" t="s">
        <v>5</v>
      </c>
      <c r="G5" s="1" t="s">
        <v>6</v>
      </c>
      <c r="H5" s="1">
        <v>2018</v>
      </c>
      <c r="I5" s="1">
        <v>2019</v>
      </c>
      <c r="J5" s="1">
        <v>2020</v>
      </c>
      <c r="K5" s="1" t="s">
        <v>10</v>
      </c>
      <c r="L5" s="225"/>
    </row>
    <row r="6" spans="1:15" s="14" customFormat="1" ht="42" customHeight="1" x14ac:dyDescent="0.25">
      <c r="A6" s="226" t="s">
        <v>19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8"/>
    </row>
    <row r="7" spans="1:15" ht="26.25" customHeight="1" x14ac:dyDescent="0.25">
      <c r="A7" s="181" t="s">
        <v>20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5" ht="24" customHeight="1" x14ac:dyDescent="0.25">
      <c r="A8" s="189" t="s">
        <v>21</v>
      </c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</row>
    <row r="9" spans="1:15" ht="15.75" customHeight="1" x14ac:dyDescent="0.25">
      <c r="A9" s="200" t="s">
        <v>22</v>
      </c>
      <c r="B9" s="203" t="s">
        <v>23</v>
      </c>
      <c r="C9" s="140" t="s">
        <v>150</v>
      </c>
      <c r="D9" s="206">
        <v>243</v>
      </c>
      <c r="E9" s="209" t="s">
        <v>24</v>
      </c>
      <c r="F9" s="212" t="s">
        <v>25</v>
      </c>
      <c r="G9" s="17">
        <v>111</v>
      </c>
      <c r="H9" s="18">
        <f>58870.048-639.77</f>
        <v>58230.278000000006</v>
      </c>
      <c r="I9" s="18">
        <v>54225.345999999998</v>
      </c>
      <c r="J9" s="18">
        <v>54225.345999999998</v>
      </c>
      <c r="K9" s="19">
        <f t="shared" ref="K9:K32" si="0">SUM(H9:J9)</f>
        <v>166680.97</v>
      </c>
      <c r="L9" s="140" t="s">
        <v>26</v>
      </c>
    </row>
    <row r="10" spans="1:15" x14ac:dyDescent="0.25">
      <c r="A10" s="201"/>
      <c r="B10" s="204"/>
      <c r="C10" s="141"/>
      <c r="D10" s="207"/>
      <c r="E10" s="210"/>
      <c r="F10" s="213"/>
      <c r="G10" s="17">
        <v>119</v>
      </c>
      <c r="H10" s="18">
        <f>17778.752+639.77</f>
        <v>18418.522000000001</v>
      </c>
      <c r="I10" s="18">
        <v>16376.054</v>
      </c>
      <c r="J10" s="18">
        <v>16376.054</v>
      </c>
      <c r="K10" s="19">
        <f t="shared" si="0"/>
        <v>51170.630000000005</v>
      </c>
      <c r="L10" s="141"/>
    </row>
    <row r="11" spans="1:15" x14ac:dyDescent="0.25">
      <c r="A11" s="201"/>
      <c r="B11" s="204"/>
      <c r="C11" s="141"/>
      <c r="D11" s="207"/>
      <c r="E11" s="210"/>
      <c r="F11" s="212"/>
      <c r="G11" s="17">
        <v>112</v>
      </c>
      <c r="H11" s="18">
        <v>580.85500000000002</v>
      </c>
      <c r="I11" s="18">
        <v>580.85500000000002</v>
      </c>
      <c r="J11" s="18">
        <v>580.85500000000002</v>
      </c>
      <c r="K11" s="19">
        <f t="shared" si="0"/>
        <v>1742.5650000000001</v>
      </c>
      <c r="L11" s="141"/>
      <c r="N11" s="20"/>
    </row>
    <row r="12" spans="1:15" ht="15.75" customHeight="1" x14ac:dyDescent="0.25">
      <c r="A12" s="201"/>
      <c r="B12" s="204"/>
      <c r="C12" s="141"/>
      <c r="D12" s="207"/>
      <c r="E12" s="210"/>
      <c r="F12" s="214"/>
      <c r="G12" s="17">
        <v>244</v>
      </c>
      <c r="H12" s="18">
        <v>1572.9449999999999</v>
      </c>
      <c r="I12" s="18">
        <v>1572.9449999999999</v>
      </c>
      <c r="J12" s="18">
        <v>1572.9449999999999</v>
      </c>
      <c r="K12" s="19">
        <f t="shared" si="0"/>
        <v>4718.835</v>
      </c>
      <c r="L12" s="141"/>
    </row>
    <row r="13" spans="1:15" ht="15.75" customHeight="1" x14ac:dyDescent="0.25">
      <c r="A13" s="201"/>
      <c r="B13" s="204"/>
      <c r="C13" s="141"/>
      <c r="D13" s="207"/>
      <c r="E13" s="210"/>
      <c r="F13" s="215" t="s">
        <v>27</v>
      </c>
      <c r="G13" s="21">
        <v>111</v>
      </c>
      <c r="H13" s="18">
        <f>40773.579-120.65</f>
        <v>40652.928999999996</v>
      </c>
      <c r="I13" s="18">
        <v>39537.326999999997</v>
      </c>
      <c r="J13" s="18">
        <v>39537.326999999997</v>
      </c>
      <c r="K13" s="19">
        <f t="shared" si="0"/>
        <v>119727.58299999998</v>
      </c>
      <c r="L13" s="141"/>
    </row>
    <row r="14" spans="1:15" ht="15.75" customHeight="1" x14ac:dyDescent="0.25">
      <c r="A14" s="201"/>
      <c r="B14" s="204"/>
      <c r="C14" s="141"/>
      <c r="D14" s="207"/>
      <c r="E14" s="210"/>
      <c r="F14" s="213"/>
      <c r="G14" s="21">
        <v>119</v>
      </c>
      <c r="H14" s="18">
        <f>12313.621+120.65</f>
        <v>12434.270999999999</v>
      </c>
      <c r="I14" s="18">
        <v>11940.272999999999</v>
      </c>
      <c r="J14" s="18">
        <v>11940.272999999999</v>
      </c>
      <c r="K14" s="19">
        <f t="shared" si="0"/>
        <v>36314.816999999995</v>
      </c>
      <c r="L14" s="141"/>
    </row>
    <row r="15" spans="1:15" ht="15.75" customHeight="1" x14ac:dyDescent="0.25">
      <c r="A15" s="201"/>
      <c r="B15" s="204"/>
      <c r="C15" s="141"/>
      <c r="D15" s="207"/>
      <c r="E15" s="210"/>
      <c r="F15" s="213"/>
      <c r="G15" s="21">
        <v>112</v>
      </c>
      <c r="H15" s="18">
        <v>4346.8590000000004</v>
      </c>
      <c r="I15" s="18">
        <v>4346.8590000000004</v>
      </c>
      <c r="J15" s="18">
        <v>4346.8590000000004</v>
      </c>
      <c r="K15" s="19">
        <f t="shared" si="0"/>
        <v>13040.577000000001</v>
      </c>
      <c r="L15" s="141"/>
    </row>
    <row r="16" spans="1:15" ht="15.75" customHeight="1" x14ac:dyDescent="0.25">
      <c r="A16" s="202"/>
      <c r="B16" s="205"/>
      <c r="C16" s="142"/>
      <c r="D16" s="208"/>
      <c r="E16" s="211"/>
      <c r="F16" s="216"/>
      <c r="G16" s="21">
        <v>244</v>
      </c>
      <c r="H16" s="18">
        <v>1135.441</v>
      </c>
      <c r="I16" s="18">
        <v>1135.441</v>
      </c>
      <c r="J16" s="18">
        <v>1135.441</v>
      </c>
      <c r="K16" s="19">
        <f t="shared" si="0"/>
        <v>3406.3230000000003</v>
      </c>
      <c r="L16" s="141"/>
    </row>
    <row r="17" spans="1:14" x14ac:dyDescent="0.25">
      <c r="A17" s="200" t="s">
        <v>28</v>
      </c>
      <c r="B17" s="146" t="s">
        <v>29</v>
      </c>
      <c r="C17" s="140" t="s">
        <v>150</v>
      </c>
      <c r="D17" s="206">
        <v>243</v>
      </c>
      <c r="E17" s="209" t="s">
        <v>24</v>
      </c>
      <c r="F17" s="219" t="s">
        <v>30</v>
      </c>
      <c r="G17" s="22">
        <v>111</v>
      </c>
      <c r="H17" s="23">
        <v>41616.817999999999</v>
      </c>
      <c r="I17" s="23">
        <v>41616.817999999999</v>
      </c>
      <c r="J17" s="23">
        <v>41616.817999999999</v>
      </c>
      <c r="K17" s="19">
        <f t="shared" si="0"/>
        <v>124850.454</v>
      </c>
      <c r="L17" s="141"/>
      <c r="N17" s="24"/>
    </row>
    <row r="18" spans="1:14" x14ac:dyDescent="0.25">
      <c r="A18" s="201"/>
      <c r="B18" s="147"/>
      <c r="C18" s="141"/>
      <c r="D18" s="207"/>
      <c r="E18" s="210"/>
      <c r="F18" s="220"/>
      <c r="G18" s="22">
        <v>119</v>
      </c>
      <c r="H18" s="23">
        <v>12567.371999999999</v>
      </c>
      <c r="I18" s="23">
        <v>12567.371999999999</v>
      </c>
      <c r="J18" s="23">
        <v>12567.371999999999</v>
      </c>
      <c r="K18" s="19">
        <f t="shared" si="0"/>
        <v>37702.115999999995</v>
      </c>
      <c r="L18" s="141"/>
      <c r="N18" s="24"/>
    </row>
    <row r="19" spans="1:14" x14ac:dyDescent="0.25">
      <c r="A19" s="201"/>
      <c r="B19" s="147"/>
      <c r="C19" s="141"/>
      <c r="D19" s="207"/>
      <c r="E19" s="210"/>
      <c r="F19" s="219"/>
      <c r="G19" s="22">
        <v>112</v>
      </c>
      <c r="H19" s="25">
        <v>2313.5500000000002</v>
      </c>
      <c r="I19" s="25">
        <v>2313.5500000000002</v>
      </c>
      <c r="J19" s="25">
        <v>2313.5500000000002</v>
      </c>
      <c r="K19" s="19">
        <f t="shared" si="0"/>
        <v>6940.6500000000005</v>
      </c>
      <c r="L19" s="141"/>
      <c r="N19" s="20"/>
    </row>
    <row r="20" spans="1:14" x14ac:dyDescent="0.25">
      <c r="A20" s="201"/>
      <c r="B20" s="147"/>
      <c r="C20" s="141"/>
      <c r="D20" s="207"/>
      <c r="E20" s="210"/>
      <c r="F20" s="219"/>
      <c r="G20" s="22">
        <v>244</v>
      </c>
      <c r="H20" s="25">
        <v>47654.854659999997</v>
      </c>
      <c r="I20" s="25">
        <v>44460.396999999997</v>
      </c>
      <c r="J20" s="25">
        <v>44460.396999999997</v>
      </c>
      <c r="K20" s="19">
        <f t="shared" si="0"/>
        <v>136575.64866000001</v>
      </c>
      <c r="L20" s="141"/>
    </row>
    <row r="21" spans="1:14" x14ac:dyDescent="0.25">
      <c r="A21" s="201"/>
      <c r="B21" s="147"/>
      <c r="C21" s="141"/>
      <c r="D21" s="207"/>
      <c r="E21" s="210"/>
      <c r="F21" s="219"/>
      <c r="G21" s="22">
        <v>831</v>
      </c>
      <c r="H21" s="25">
        <v>80</v>
      </c>
      <c r="I21" s="25"/>
      <c r="J21" s="25"/>
      <c r="K21" s="19"/>
      <c r="L21" s="141"/>
    </row>
    <row r="22" spans="1:14" x14ac:dyDescent="0.25">
      <c r="A22" s="201"/>
      <c r="B22" s="147"/>
      <c r="C22" s="141"/>
      <c r="D22" s="207"/>
      <c r="E22" s="210"/>
      <c r="F22" s="219"/>
      <c r="G22" s="22">
        <v>852</v>
      </c>
      <c r="H22" s="25">
        <v>90</v>
      </c>
      <c r="I22" s="25">
        <v>90</v>
      </c>
      <c r="J22" s="25">
        <v>90</v>
      </c>
      <c r="K22" s="19">
        <f t="shared" si="0"/>
        <v>270</v>
      </c>
      <c r="L22" s="141"/>
    </row>
    <row r="23" spans="1:14" x14ac:dyDescent="0.25">
      <c r="A23" s="201"/>
      <c r="B23" s="147"/>
      <c r="C23" s="141"/>
      <c r="D23" s="207"/>
      <c r="E23" s="210"/>
      <c r="F23" s="219"/>
      <c r="G23" s="22">
        <v>853</v>
      </c>
      <c r="H23" s="25">
        <v>340</v>
      </c>
      <c r="I23" s="25">
        <v>70</v>
      </c>
      <c r="J23" s="25">
        <v>70</v>
      </c>
      <c r="K23" s="19">
        <f t="shared" si="0"/>
        <v>480</v>
      </c>
      <c r="L23" s="141"/>
    </row>
    <row r="24" spans="1:14" ht="19.5" customHeight="1" x14ac:dyDescent="0.25">
      <c r="A24" s="201"/>
      <c r="B24" s="147"/>
      <c r="C24" s="141"/>
      <c r="D24" s="207"/>
      <c r="E24" s="210"/>
      <c r="F24" s="26" t="s">
        <v>31</v>
      </c>
      <c r="G24" s="22">
        <v>244</v>
      </c>
      <c r="H24" s="27">
        <v>46155.970999999998</v>
      </c>
      <c r="I24" s="27">
        <v>46155.970999999998</v>
      </c>
      <c r="J24" s="27">
        <v>46155.970999999998</v>
      </c>
      <c r="K24" s="19">
        <f t="shared" si="0"/>
        <v>138467.913</v>
      </c>
      <c r="L24" s="141"/>
    </row>
    <row r="25" spans="1:14" ht="38.25" customHeight="1" x14ac:dyDescent="0.25">
      <c r="A25" s="201"/>
      <c r="B25" s="147"/>
      <c r="C25" s="141"/>
      <c r="D25" s="207"/>
      <c r="E25" s="210"/>
      <c r="F25" s="26" t="s">
        <v>32</v>
      </c>
      <c r="G25" s="22">
        <v>244</v>
      </c>
      <c r="H25" s="27">
        <f>6700.266-307</f>
        <v>6393.2659999999996</v>
      </c>
      <c r="I25" s="27">
        <v>7180.2659999999996</v>
      </c>
      <c r="J25" s="27">
        <v>7180.2659999999996</v>
      </c>
      <c r="K25" s="19">
        <f t="shared" si="0"/>
        <v>20753.797999999999</v>
      </c>
      <c r="L25" s="141"/>
    </row>
    <row r="26" spans="1:14" ht="38.25" customHeight="1" x14ac:dyDescent="0.25">
      <c r="A26" s="201"/>
      <c r="B26" s="147"/>
      <c r="C26" s="142"/>
      <c r="D26" s="208"/>
      <c r="E26" s="211"/>
      <c r="F26" s="26" t="s">
        <v>33</v>
      </c>
      <c r="G26" s="22">
        <v>244</v>
      </c>
      <c r="H26" s="27">
        <v>5704.6750000000002</v>
      </c>
      <c r="I26" s="27">
        <v>5704.6750000000002</v>
      </c>
      <c r="J26" s="27">
        <v>5704.6750000000002</v>
      </c>
      <c r="K26" s="19">
        <f t="shared" si="0"/>
        <v>17114.025000000001</v>
      </c>
      <c r="L26" s="7"/>
    </row>
    <row r="27" spans="1:14" ht="82.5" customHeight="1" x14ac:dyDescent="0.25">
      <c r="A27" s="217"/>
      <c r="B27" s="218"/>
      <c r="C27" s="116" t="s">
        <v>149</v>
      </c>
      <c r="D27" s="28">
        <v>247</v>
      </c>
      <c r="E27" s="29" t="s">
        <v>24</v>
      </c>
      <c r="F27" s="114" t="s">
        <v>54</v>
      </c>
      <c r="G27" s="22">
        <v>243</v>
      </c>
      <c r="H27" s="27">
        <v>1945.90626</v>
      </c>
      <c r="I27" s="27">
        <v>0</v>
      </c>
      <c r="J27" s="27">
        <v>0</v>
      </c>
      <c r="K27" s="19">
        <f t="shared" si="0"/>
        <v>1945.90626</v>
      </c>
      <c r="L27" s="30" t="s">
        <v>34</v>
      </c>
    </row>
    <row r="28" spans="1:14" ht="32.25" customHeight="1" x14ac:dyDescent="0.25">
      <c r="A28" s="192" t="s">
        <v>35</v>
      </c>
      <c r="B28" s="155" t="s">
        <v>36</v>
      </c>
      <c r="C28" s="140" t="s">
        <v>150</v>
      </c>
      <c r="D28" s="182">
        <v>243</v>
      </c>
      <c r="E28" s="182" t="s">
        <v>37</v>
      </c>
      <c r="F28" s="171" t="s">
        <v>38</v>
      </c>
      <c r="G28" s="3">
        <v>321</v>
      </c>
      <c r="H28" s="19">
        <v>3171.55</v>
      </c>
      <c r="I28" s="19">
        <v>3211.2</v>
      </c>
      <c r="J28" s="19">
        <v>3211.2</v>
      </c>
      <c r="K28" s="19">
        <f t="shared" si="0"/>
        <v>9593.9500000000007</v>
      </c>
      <c r="L28" s="140" t="s">
        <v>39</v>
      </c>
      <c r="M28" s="31"/>
    </row>
    <row r="29" spans="1:14" ht="31.5" customHeight="1" x14ac:dyDescent="0.25">
      <c r="A29" s="193"/>
      <c r="B29" s="194"/>
      <c r="C29" s="142"/>
      <c r="D29" s="184"/>
      <c r="E29" s="184"/>
      <c r="F29" s="185"/>
      <c r="G29" s="3">
        <v>244</v>
      </c>
      <c r="H29" s="19">
        <v>103.85</v>
      </c>
      <c r="I29" s="19">
        <v>64.2</v>
      </c>
      <c r="J29" s="19">
        <v>64.2</v>
      </c>
      <c r="K29" s="19">
        <f t="shared" si="0"/>
        <v>232.25</v>
      </c>
      <c r="L29" s="142"/>
      <c r="M29" s="31"/>
    </row>
    <row r="30" spans="1:14" ht="99" customHeight="1" x14ac:dyDescent="0.25">
      <c r="A30" s="32" t="s">
        <v>40</v>
      </c>
      <c r="B30" s="33" t="s">
        <v>41</v>
      </c>
      <c r="C30" s="115" t="s">
        <v>150</v>
      </c>
      <c r="D30" s="35">
        <v>243</v>
      </c>
      <c r="E30" s="35" t="s">
        <v>37</v>
      </c>
      <c r="F30" s="36" t="s">
        <v>42</v>
      </c>
      <c r="G30" s="3">
        <v>244</v>
      </c>
      <c r="H30" s="19">
        <f>593.9-31.1</f>
        <v>562.79999999999995</v>
      </c>
      <c r="I30" s="19">
        <v>593.9</v>
      </c>
      <c r="J30" s="19">
        <v>593.9</v>
      </c>
      <c r="K30" s="19">
        <f t="shared" si="0"/>
        <v>1750.6</v>
      </c>
      <c r="L30" s="34" t="s">
        <v>43</v>
      </c>
    </row>
    <row r="31" spans="1:14" x14ac:dyDescent="0.25">
      <c r="A31" s="32"/>
      <c r="B31" s="33"/>
      <c r="C31" s="34"/>
      <c r="D31" s="35"/>
      <c r="E31" s="35"/>
      <c r="F31" s="37"/>
      <c r="G31" s="3"/>
      <c r="H31" s="19"/>
      <c r="I31" s="19"/>
      <c r="J31" s="19"/>
      <c r="K31" s="19">
        <f t="shared" si="0"/>
        <v>0</v>
      </c>
      <c r="L31" s="34"/>
    </row>
    <row r="32" spans="1:14" x14ac:dyDescent="0.25">
      <c r="A32" s="32"/>
      <c r="B32" s="33"/>
      <c r="C32" s="34"/>
      <c r="D32" s="35"/>
      <c r="E32" s="35"/>
      <c r="F32" s="38"/>
      <c r="G32" s="3"/>
      <c r="H32" s="19"/>
      <c r="I32" s="19"/>
      <c r="J32" s="19"/>
      <c r="K32" s="19">
        <f t="shared" si="0"/>
        <v>0</v>
      </c>
      <c r="L32" s="34"/>
    </row>
    <row r="33" spans="1:12" ht="22.5" customHeight="1" x14ac:dyDescent="0.25">
      <c r="A33" s="137" t="s">
        <v>44</v>
      </c>
      <c r="B33" s="137"/>
      <c r="C33" s="39"/>
      <c r="D33" s="39"/>
      <c r="E33" s="39"/>
      <c r="F33" s="40"/>
      <c r="G33" s="39"/>
      <c r="H33" s="19">
        <f>SUM(H9:H32)</f>
        <v>306072.71291999996</v>
      </c>
      <c r="I33" s="19">
        <f>SUM(I9:I32)</f>
        <v>293743.44900000002</v>
      </c>
      <c r="J33" s="19">
        <f>SUM(J9:J32)</f>
        <v>293743.44900000002</v>
      </c>
      <c r="K33" s="19">
        <f>SUM(K9:K32)</f>
        <v>893479.61091999977</v>
      </c>
      <c r="L33" s="4"/>
    </row>
    <row r="34" spans="1:12" ht="21.75" customHeight="1" x14ac:dyDescent="0.25">
      <c r="A34" s="189" t="s">
        <v>45</v>
      </c>
      <c r="B34" s="189"/>
      <c r="C34" s="189"/>
      <c r="D34" s="189"/>
      <c r="E34" s="189"/>
      <c r="F34" s="189"/>
      <c r="G34" s="189"/>
      <c r="H34" s="189"/>
      <c r="I34" s="189"/>
      <c r="J34" s="189"/>
      <c r="K34" s="189"/>
      <c r="L34" s="189"/>
    </row>
    <row r="35" spans="1:12" ht="22.5" customHeight="1" x14ac:dyDescent="0.25">
      <c r="A35" s="153" t="s">
        <v>46</v>
      </c>
      <c r="B35" s="140" t="s">
        <v>47</v>
      </c>
      <c r="C35" s="140" t="s">
        <v>150</v>
      </c>
      <c r="D35" s="182">
        <v>243</v>
      </c>
      <c r="E35" s="168" t="s">
        <v>48</v>
      </c>
      <c r="F35" s="190" t="s">
        <v>49</v>
      </c>
      <c r="G35" s="41">
        <v>111</v>
      </c>
      <c r="H35" s="19">
        <f>163121.964-1387.158</f>
        <v>161734.80600000001</v>
      </c>
      <c r="I35" s="19">
        <v>156848.07699999999</v>
      </c>
      <c r="J35" s="19">
        <v>156848.07699999999</v>
      </c>
      <c r="K35" s="19">
        <f t="shared" ref="K35:K61" si="1">SUM(H35:J35)</f>
        <v>475430.96</v>
      </c>
      <c r="L35" s="166" t="s">
        <v>50</v>
      </c>
    </row>
    <row r="36" spans="1:12" ht="22.5" customHeight="1" x14ac:dyDescent="0.25">
      <c r="A36" s="154"/>
      <c r="B36" s="141"/>
      <c r="C36" s="141"/>
      <c r="D36" s="183"/>
      <c r="E36" s="169"/>
      <c r="F36" s="191"/>
      <c r="G36" s="41">
        <v>119</v>
      </c>
      <c r="H36" s="19">
        <f>49262.836+1387.158</f>
        <v>50649.994000000006</v>
      </c>
      <c r="I36" s="19">
        <v>47368.123</v>
      </c>
      <c r="J36" s="19">
        <v>47368.123</v>
      </c>
      <c r="K36" s="19">
        <f t="shared" si="1"/>
        <v>145386.23999999999</v>
      </c>
      <c r="L36" s="166"/>
    </row>
    <row r="37" spans="1:12" ht="24.75" customHeight="1" x14ac:dyDescent="0.25">
      <c r="A37" s="154"/>
      <c r="B37" s="141"/>
      <c r="C37" s="141"/>
      <c r="D37" s="183"/>
      <c r="E37" s="169"/>
      <c r="F37" s="191"/>
      <c r="G37" s="41">
        <v>112</v>
      </c>
      <c r="H37" s="19">
        <v>1005.04</v>
      </c>
      <c r="I37" s="19">
        <v>1005.04</v>
      </c>
      <c r="J37" s="19">
        <v>1005.04</v>
      </c>
      <c r="K37" s="19">
        <f t="shared" si="1"/>
        <v>3015.12</v>
      </c>
      <c r="L37" s="166"/>
    </row>
    <row r="38" spans="1:12" ht="24.75" customHeight="1" x14ac:dyDescent="0.25">
      <c r="A38" s="154"/>
      <c r="B38" s="141"/>
      <c r="C38" s="141"/>
      <c r="D38" s="183"/>
      <c r="E38" s="169"/>
      <c r="F38" s="191"/>
      <c r="G38" s="41">
        <v>244</v>
      </c>
      <c r="H38" s="19">
        <v>12519.66</v>
      </c>
      <c r="I38" s="19">
        <v>12519.66</v>
      </c>
      <c r="J38" s="19">
        <v>12519.66</v>
      </c>
      <c r="K38" s="19">
        <f t="shared" si="1"/>
        <v>37558.979999999996</v>
      </c>
      <c r="L38" s="166"/>
    </row>
    <row r="39" spans="1:12" ht="21.75" customHeight="1" x14ac:dyDescent="0.25">
      <c r="A39" s="154"/>
      <c r="B39" s="141"/>
      <c r="C39" s="141"/>
      <c r="D39" s="183"/>
      <c r="E39" s="169"/>
      <c r="F39" s="190" t="s">
        <v>51</v>
      </c>
      <c r="G39" s="41">
        <v>111</v>
      </c>
      <c r="H39" s="19">
        <f>39888.405-100.651</f>
        <v>39787.754000000001</v>
      </c>
      <c r="I39" s="19">
        <v>38364.057999999997</v>
      </c>
      <c r="J39" s="19">
        <v>38364.057999999997</v>
      </c>
      <c r="K39" s="19">
        <f t="shared" si="1"/>
        <v>116515.87</v>
      </c>
      <c r="L39" s="166"/>
    </row>
    <row r="40" spans="1:12" ht="21.75" customHeight="1" x14ac:dyDescent="0.25">
      <c r="A40" s="154"/>
      <c r="B40" s="141"/>
      <c r="C40" s="141"/>
      <c r="D40" s="183"/>
      <c r="E40" s="169"/>
      <c r="F40" s="191"/>
      <c r="G40" s="41">
        <v>119</v>
      </c>
      <c r="H40" s="19">
        <f>12046.295+100.651</f>
        <v>12146.946</v>
      </c>
      <c r="I40" s="19">
        <v>11585.941999999999</v>
      </c>
      <c r="J40" s="19">
        <v>11585.941999999999</v>
      </c>
      <c r="K40" s="19">
        <f t="shared" si="1"/>
        <v>35318.83</v>
      </c>
      <c r="L40" s="166"/>
    </row>
    <row r="41" spans="1:12" ht="21.75" customHeight="1" x14ac:dyDescent="0.25">
      <c r="A41" s="154"/>
      <c r="B41" s="141"/>
      <c r="C41" s="141"/>
      <c r="D41" s="183"/>
      <c r="E41" s="169"/>
      <c r="F41" s="191"/>
      <c r="G41" s="41">
        <v>112</v>
      </c>
      <c r="H41" s="19">
        <v>8009.5820000000003</v>
      </c>
      <c r="I41" s="19">
        <v>8009.5820000000003</v>
      </c>
      <c r="J41" s="19">
        <v>8009.5820000000003</v>
      </c>
      <c r="K41" s="19">
        <f t="shared" si="1"/>
        <v>24028.745999999999</v>
      </c>
      <c r="L41" s="166"/>
    </row>
    <row r="42" spans="1:12" ht="21.75" customHeight="1" x14ac:dyDescent="0.25">
      <c r="A42" s="178"/>
      <c r="B42" s="142"/>
      <c r="C42" s="142"/>
      <c r="D42" s="184"/>
      <c r="E42" s="170"/>
      <c r="F42" s="195"/>
      <c r="G42" s="41">
        <v>244</v>
      </c>
      <c r="H42" s="19">
        <v>1174.818</v>
      </c>
      <c r="I42" s="19">
        <v>1174.818</v>
      </c>
      <c r="J42" s="19">
        <v>1174.818</v>
      </c>
      <c r="K42" s="19">
        <f t="shared" si="1"/>
        <v>3524.4539999999997</v>
      </c>
      <c r="L42" s="166"/>
    </row>
    <row r="43" spans="1:12" x14ac:dyDescent="0.25">
      <c r="A43" s="157" t="s">
        <v>52</v>
      </c>
      <c r="B43" s="196" t="s">
        <v>53</v>
      </c>
      <c r="C43" s="140" t="s">
        <v>150</v>
      </c>
      <c r="D43" s="182">
        <v>243</v>
      </c>
      <c r="E43" s="168" t="s">
        <v>48</v>
      </c>
      <c r="F43" s="190" t="s">
        <v>54</v>
      </c>
      <c r="G43" s="41">
        <v>111</v>
      </c>
      <c r="H43" s="42">
        <f>64724.604-438.777</f>
        <v>64285.826999999997</v>
      </c>
      <c r="I43" s="42">
        <v>64724.603999999999</v>
      </c>
      <c r="J43" s="42">
        <v>64724.603999999999</v>
      </c>
      <c r="K43" s="19">
        <f t="shared" si="1"/>
        <v>193735.035</v>
      </c>
      <c r="L43" s="166"/>
    </row>
    <row r="44" spans="1:12" x14ac:dyDescent="0.25">
      <c r="A44" s="157"/>
      <c r="B44" s="196"/>
      <c r="C44" s="141"/>
      <c r="D44" s="183"/>
      <c r="E44" s="169"/>
      <c r="F44" s="191"/>
      <c r="G44" s="41">
        <v>119</v>
      </c>
      <c r="H44" s="42">
        <f>19546.831+438.777</f>
        <v>19985.607999999997</v>
      </c>
      <c r="I44" s="42">
        <v>19546.830999999998</v>
      </c>
      <c r="J44" s="42">
        <v>19546.830999999998</v>
      </c>
      <c r="K44" s="19">
        <f t="shared" si="1"/>
        <v>59079.27</v>
      </c>
      <c r="L44" s="166"/>
    </row>
    <row r="45" spans="1:12" x14ac:dyDescent="0.25">
      <c r="A45" s="157"/>
      <c r="B45" s="196"/>
      <c r="C45" s="141"/>
      <c r="D45" s="183"/>
      <c r="E45" s="169"/>
      <c r="F45" s="197"/>
      <c r="G45" s="41">
        <v>112</v>
      </c>
      <c r="H45" s="42">
        <v>3937.42</v>
      </c>
      <c r="I45" s="42">
        <v>3937.42</v>
      </c>
      <c r="J45" s="42">
        <v>3937.42</v>
      </c>
      <c r="K45" s="19">
        <f t="shared" si="1"/>
        <v>11812.26</v>
      </c>
      <c r="L45" s="166"/>
    </row>
    <row r="46" spans="1:12" x14ac:dyDescent="0.25">
      <c r="A46" s="157"/>
      <c r="B46" s="196"/>
      <c r="C46" s="141"/>
      <c r="D46" s="183"/>
      <c r="E46" s="169"/>
      <c r="F46" s="197"/>
      <c r="G46" s="41">
        <v>244</v>
      </c>
      <c r="H46" s="19">
        <v>79304.296340000001</v>
      </c>
      <c r="I46" s="19">
        <v>78879.558999999994</v>
      </c>
      <c r="J46" s="19">
        <v>78879.558999999994</v>
      </c>
      <c r="K46" s="19">
        <f t="shared" si="1"/>
        <v>237063.41434000002</v>
      </c>
      <c r="L46" s="166"/>
    </row>
    <row r="47" spans="1:12" x14ac:dyDescent="0.25">
      <c r="A47" s="157"/>
      <c r="B47" s="196"/>
      <c r="C47" s="141"/>
      <c r="D47" s="183"/>
      <c r="E47" s="169"/>
      <c r="F47" s="197"/>
      <c r="G47" s="43">
        <v>414</v>
      </c>
      <c r="H47" s="19">
        <v>67.650000000000006</v>
      </c>
      <c r="I47" s="19">
        <v>0</v>
      </c>
      <c r="J47" s="19">
        <v>0</v>
      </c>
      <c r="K47" s="19">
        <f t="shared" si="1"/>
        <v>67.650000000000006</v>
      </c>
      <c r="L47" s="166"/>
    </row>
    <row r="48" spans="1:12" x14ac:dyDescent="0.25">
      <c r="A48" s="157"/>
      <c r="B48" s="196"/>
      <c r="C48" s="141"/>
      <c r="D48" s="183"/>
      <c r="E48" s="169"/>
      <c r="F48" s="197"/>
      <c r="G48" s="43">
        <v>831</v>
      </c>
      <c r="H48" s="19">
        <v>25</v>
      </c>
      <c r="I48" s="19">
        <v>0</v>
      </c>
      <c r="J48" s="19">
        <v>0</v>
      </c>
      <c r="K48" s="19">
        <f t="shared" si="1"/>
        <v>25</v>
      </c>
      <c r="L48" s="166"/>
    </row>
    <row r="49" spans="1:12" x14ac:dyDescent="0.25">
      <c r="A49" s="157"/>
      <c r="B49" s="196"/>
      <c r="C49" s="141"/>
      <c r="D49" s="183"/>
      <c r="E49" s="169"/>
      <c r="F49" s="197"/>
      <c r="G49" s="43">
        <v>852</v>
      </c>
      <c r="H49" s="19">
        <v>80</v>
      </c>
      <c r="I49" s="19">
        <v>80</v>
      </c>
      <c r="J49" s="19">
        <v>80</v>
      </c>
      <c r="K49" s="19">
        <f t="shared" si="1"/>
        <v>240</v>
      </c>
      <c r="L49" s="166"/>
    </row>
    <row r="50" spans="1:12" ht="30" customHeight="1" x14ac:dyDescent="0.25">
      <c r="A50" s="157"/>
      <c r="B50" s="196"/>
      <c r="C50" s="141"/>
      <c r="D50" s="183"/>
      <c r="E50" s="169"/>
      <c r="F50" s="198"/>
      <c r="G50" s="43">
        <v>853</v>
      </c>
      <c r="H50" s="19">
        <v>440</v>
      </c>
      <c r="I50" s="19">
        <v>160</v>
      </c>
      <c r="J50" s="19">
        <v>160</v>
      </c>
      <c r="K50" s="19">
        <f t="shared" si="1"/>
        <v>760</v>
      </c>
      <c r="L50" s="166"/>
    </row>
    <row r="51" spans="1:12" ht="30" customHeight="1" x14ac:dyDescent="0.25">
      <c r="A51" s="157"/>
      <c r="B51" s="196"/>
      <c r="C51" s="141"/>
      <c r="D51" s="183"/>
      <c r="E51" s="169"/>
      <c r="F51" s="44" t="s">
        <v>31</v>
      </c>
      <c r="G51" s="45">
        <v>244</v>
      </c>
      <c r="H51" s="19">
        <v>12287.361999999999</v>
      </c>
      <c r="I51" s="19">
        <v>12287.361999999999</v>
      </c>
      <c r="J51" s="19">
        <v>12287.361999999999</v>
      </c>
      <c r="K51" s="19">
        <f t="shared" si="1"/>
        <v>36862.085999999996</v>
      </c>
      <c r="L51" s="34"/>
    </row>
    <row r="52" spans="1:12" ht="30" customHeight="1" x14ac:dyDescent="0.25">
      <c r="A52" s="157"/>
      <c r="B52" s="196"/>
      <c r="C52" s="141"/>
      <c r="D52" s="183"/>
      <c r="E52" s="169"/>
      <c r="F52" s="171" t="s">
        <v>55</v>
      </c>
      <c r="G52" s="46">
        <v>111</v>
      </c>
      <c r="H52" s="19">
        <v>0</v>
      </c>
      <c r="I52" s="19">
        <v>0</v>
      </c>
      <c r="J52" s="19">
        <v>0</v>
      </c>
      <c r="K52" s="19">
        <f t="shared" si="1"/>
        <v>0</v>
      </c>
      <c r="L52" s="140" t="s">
        <v>56</v>
      </c>
    </row>
    <row r="53" spans="1:12" ht="30" customHeight="1" x14ac:dyDescent="0.25">
      <c r="A53" s="157"/>
      <c r="B53" s="196"/>
      <c r="C53" s="141"/>
      <c r="D53" s="183"/>
      <c r="E53" s="169"/>
      <c r="F53" s="172"/>
      <c r="G53" s="47">
        <v>119</v>
      </c>
      <c r="H53" s="19">
        <v>0</v>
      </c>
      <c r="I53" s="19">
        <v>0</v>
      </c>
      <c r="J53" s="19">
        <v>0</v>
      </c>
      <c r="K53" s="19">
        <f t="shared" si="1"/>
        <v>0</v>
      </c>
      <c r="L53" s="141"/>
    </row>
    <row r="54" spans="1:12" ht="30" customHeight="1" x14ac:dyDescent="0.25">
      <c r="A54" s="157"/>
      <c r="B54" s="196"/>
      <c r="C54" s="141"/>
      <c r="D54" s="183"/>
      <c r="E54" s="169"/>
      <c r="F54" s="172"/>
      <c r="G54" s="47">
        <v>112</v>
      </c>
      <c r="H54" s="19">
        <f>2174.7283-277.838-27.95495</f>
        <v>1868.9353500000002</v>
      </c>
      <c r="I54" s="19">
        <v>0</v>
      </c>
      <c r="J54" s="19">
        <v>0</v>
      </c>
      <c r="K54" s="19">
        <f t="shared" si="1"/>
        <v>1868.9353500000002</v>
      </c>
      <c r="L54" s="141"/>
    </row>
    <row r="55" spans="1:12" ht="30" customHeight="1" x14ac:dyDescent="0.25">
      <c r="A55" s="157"/>
      <c r="B55" s="196"/>
      <c r="C55" s="141"/>
      <c r="D55" s="183"/>
      <c r="E55" s="169"/>
      <c r="F55" s="172"/>
      <c r="G55" s="47">
        <v>244</v>
      </c>
      <c r="H55" s="19">
        <f>714.8497+72.52806+277.838+27.95495</f>
        <v>1093.1707100000001</v>
      </c>
      <c r="I55" s="19">
        <v>0</v>
      </c>
      <c r="J55" s="19">
        <v>0</v>
      </c>
      <c r="K55" s="19">
        <f t="shared" si="1"/>
        <v>1093.1707100000001</v>
      </c>
      <c r="L55" s="141"/>
    </row>
    <row r="56" spans="1:12" ht="30" customHeight="1" x14ac:dyDescent="0.25">
      <c r="A56" s="157"/>
      <c r="B56" s="196"/>
      <c r="C56" s="142"/>
      <c r="D56" s="184"/>
      <c r="E56" s="170"/>
      <c r="F56" s="199"/>
      <c r="G56" s="47">
        <v>340</v>
      </c>
      <c r="H56" s="19">
        <v>15</v>
      </c>
      <c r="I56" s="19">
        <v>0</v>
      </c>
      <c r="J56" s="19">
        <v>0</v>
      </c>
      <c r="K56" s="19">
        <f t="shared" si="1"/>
        <v>15</v>
      </c>
      <c r="L56" s="142"/>
    </row>
    <row r="57" spans="1:12" ht="65.25" customHeight="1" x14ac:dyDescent="0.25">
      <c r="A57" s="153" t="s">
        <v>57</v>
      </c>
      <c r="B57" s="146" t="s">
        <v>58</v>
      </c>
      <c r="C57" s="140" t="s">
        <v>149</v>
      </c>
      <c r="D57" s="175">
        <v>247</v>
      </c>
      <c r="E57" s="186" t="s">
        <v>48</v>
      </c>
      <c r="F57" s="188" t="s">
        <v>30</v>
      </c>
      <c r="G57" s="22">
        <v>243</v>
      </c>
      <c r="H57" s="19">
        <v>11744.045</v>
      </c>
      <c r="I57" s="19">
        <v>0</v>
      </c>
      <c r="J57" s="19">
        <v>0</v>
      </c>
      <c r="K57" s="19">
        <f t="shared" si="1"/>
        <v>11744.045</v>
      </c>
      <c r="L57" s="1"/>
    </row>
    <row r="58" spans="1:12" ht="65.25" customHeight="1" x14ac:dyDescent="0.25">
      <c r="A58" s="178"/>
      <c r="B58" s="148"/>
      <c r="C58" s="142"/>
      <c r="D58" s="177"/>
      <c r="E58" s="187"/>
      <c r="F58" s="188"/>
      <c r="G58" s="134">
        <v>414</v>
      </c>
      <c r="H58" s="19">
        <v>550</v>
      </c>
      <c r="I58" s="19">
        <v>0</v>
      </c>
      <c r="J58" s="19">
        <v>0</v>
      </c>
      <c r="K58" s="19">
        <f t="shared" si="1"/>
        <v>550</v>
      </c>
      <c r="L58" s="132"/>
    </row>
    <row r="59" spans="1:12" ht="65.25" customHeight="1" x14ac:dyDescent="0.25">
      <c r="A59" s="16" t="s">
        <v>59</v>
      </c>
      <c r="B59" s="118" t="s">
        <v>152</v>
      </c>
      <c r="C59" s="116" t="s">
        <v>149</v>
      </c>
      <c r="D59" s="3">
        <v>247</v>
      </c>
      <c r="E59" s="48" t="s">
        <v>48</v>
      </c>
      <c r="F59" s="119" t="s">
        <v>30</v>
      </c>
      <c r="G59" s="3">
        <v>244</v>
      </c>
      <c r="H59" s="19">
        <v>1427.9494</v>
      </c>
      <c r="I59" s="19"/>
      <c r="J59" s="19"/>
      <c r="K59" s="19">
        <f t="shared" si="1"/>
        <v>1427.9494</v>
      </c>
      <c r="L59" s="2"/>
    </row>
    <row r="60" spans="1:12" x14ac:dyDescent="0.25">
      <c r="A60" s="153" t="s">
        <v>60</v>
      </c>
      <c r="B60" s="146" t="s">
        <v>61</v>
      </c>
      <c r="C60" s="140" t="s">
        <v>150</v>
      </c>
      <c r="D60" s="182">
        <v>243</v>
      </c>
      <c r="E60" s="182" t="s">
        <v>62</v>
      </c>
      <c r="F60" s="171" t="s">
        <v>153</v>
      </c>
      <c r="G60" s="50">
        <v>111</v>
      </c>
      <c r="H60" s="19">
        <v>4030.2719999999999</v>
      </c>
      <c r="I60" s="19">
        <v>4030.2719999999999</v>
      </c>
      <c r="J60" s="19">
        <v>4030.2719999999999</v>
      </c>
      <c r="K60" s="19">
        <f t="shared" si="1"/>
        <v>12090.815999999999</v>
      </c>
      <c r="L60" s="140" t="s">
        <v>63</v>
      </c>
    </row>
    <row r="61" spans="1:12" x14ac:dyDescent="0.25">
      <c r="A61" s="154"/>
      <c r="B61" s="147"/>
      <c r="C61" s="141"/>
      <c r="D61" s="183"/>
      <c r="E61" s="183"/>
      <c r="F61" s="173"/>
      <c r="G61" s="50">
        <v>119</v>
      </c>
      <c r="H61" s="19">
        <v>1217.144</v>
      </c>
      <c r="I61" s="19">
        <v>1217.144</v>
      </c>
      <c r="J61" s="19">
        <v>1217.144</v>
      </c>
      <c r="K61" s="19">
        <f t="shared" si="1"/>
        <v>3651.4319999999998</v>
      </c>
      <c r="L61" s="141"/>
    </row>
    <row r="62" spans="1:12" x14ac:dyDescent="0.25">
      <c r="A62" s="154"/>
      <c r="B62" s="147"/>
      <c r="C62" s="141"/>
      <c r="D62" s="183"/>
      <c r="E62" s="183"/>
      <c r="F62" s="173"/>
      <c r="G62" s="50">
        <v>321</v>
      </c>
      <c r="H62" s="19">
        <v>1116.145</v>
      </c>
      <c r="I62" s="19">
        <v>1116.145</v>
      </c>
      <c r="J62" s="19">
        <v>1116.145</v>
      </c>
      <c r="K62" s="19"/>
      <c r="L62" s="141"/>
    </row>
    <row r="63" spans="1:12" x14ac:dyDescent="0.25">
      <c r="A63" s="178"/>
      <c r="B63" s="148"/>
      <c r="C63" s="142"/>
      <c r="D63" s="184"/>
      <c r="E63" s="184"/>
      <c r="F63" s="185"/>
      <c r="G63" s="50">
        <v>244</v>
      </c>
      <c r="H63" s="19">
        <v>15064.138999999999</v>
      </c>
      <c r="I63" s="19">
        <v>16643.839</v>
      </c>
      <c r="J63" s="19">
        <v>16643.839</v>
      </c>
      <c r="K63" s="19">
        <f>SUM(H63:J63)</f>
        <v>48351.816999999995</v>
      </c>
      <c r="L63" s="142"/>
    </row>
    <row r="64" spans="1:12" ht="86.25" customHeight="1" x14ac:dyDescent="0.25">
      <c r="A64" s="51" t="s">
        <v>64</v>
      </c>
      <c r="B64" s="52" t="s">
        <v>65</v>
      </c>
      <c r="C64" s="115" t="s">
        <v>150</v>
      </c>
      <c r="D64" s="53">
        <v>243</v>
      </c>
      <c r="E64" s="53" t="s">
        <v>48</v>
      </c>
      <c r="F64" s="54" t="s">
        <v>66</v>
      </c>
      <c r="G64" s="50">
        <v>244</v>
      </c>
      <c r="H64" s="19">
        <v>0</v>
      </c>
      <c r="I64" s="19">
        <v>0</v>
      </c>
      <c r="J64" s="19">
        <v>0</v>
      </c>
      <c r="K64" s="19">
        <f>SUM(H64:J64)</f>
        <v>0</v>
      </c>
      <c r="L64" s="55" t="s">
        <v>67</v>
      </c>
    </row>
    <row r="65" spans="1:14" ht="63" x14ac:dyDescent="0.25">
      <c r="A65" s="51" t="s">
        <v>68</v>
      </c>
      <c r="B65" s="113" t="s">
        <v>144</v>
      </c>
      <c r="C65" s="115" t="s">
        <v>150</v>
      </c>
      <c r="D65" s="53">
        <v>243</v>
      </c>
      <c r="E65" s="112" t="s">
        <v>48</v>
      </c>
      <c r="F65" s="56" t="s">
        <v>145</v>
      </c>
      <c r="G65" s="50">
        <v>244</v>
      </c>
      <c r="H65" s="19">
        <v>1275.7</v>
      </c>
      <c r="I65" s="19">
        <v>0</v>
      </c>
      <c r="J65" s="19">
        <v>0</v>
      </c>
      <c r="K65" s="19">
        <f>SUM(H65:J65)</f>
        <v>1275.7</v>
      </c>
      <c r="L65" s="55"/>
    </row>
    <row r="66" spans="1:14" ht="63" x14ac:dyDescent="0.25">
      <c r="A66" s="51" t="s">
        <v>69</v>
      </c>
      <c r="B66" s="113" t="s">
        <v>146</v>
      </c>
      <c r="C66" s="115" t="s">
        <v>150</v>
      </c>
      <c r="D66" s="53">
        <v>243</v>
      </c>
      <c r="E66" s="112" t="s">
        <v>48</v>
      </c>
      <c r="F66" s="56" t="s">
        <v>147</v>
      </c>
      <c r="G66" s="50">
        <v>244</v>
      </c>
      <c r="H66" s="19">
        <v>247.06</v>
      </c>
      <c r="I66" s="19">
        <v>0</v>
      </c>
      <c r="J66" s="19">
        <v>0</v>
      </c>
      <c r="K66" s="19">
        <f>SUM(H66:J66)</f>
        <v>247.06</v>
      </c>
      <c r="L66" s="55"/>
    </row>
    <row r="67" spans="1:14" ht="54.75" customHeight="1" x14ac:dyDescent="0.25">
      <c r="A67" s="179" t="s">
        <v>70</v>
      </c>
      <c r="B67" s="180"/>
      <c r="C67" s="39"/>
      <c r="D67" s="39"/>
      <c r="E67" s="39"/>
      <c r="F67" s="40"/>
      <c r="G67" s="39"/>
      <c r="H67" s="19">
        <f>SUM(H35:H66)</f>
        <v>507091.32380000001</v>
      </c>
      <c r="I67" s="19">
        <f>SUM(I35:I66)</f>
        <v>479498.47599999997</v>
      </c>
      <c r="J67" s="19">
        <f>SUM(J35:J66)</f>
        <v>479498.47599999997</v>
      </c>
      <c r="K67" s="19">
        <f>SUM(K35:K66)</f>
        <v>1462739.8407999997</v>
      </c>
      <c r="L67" s="4"/>
    </row>
    <row r="68" spans="1:14" ht="27.75" customHeight="1" x14ac:dyDescent="0.25">
      <c r="A68" s="57" t="s">
        <v>71</v>
      </c>
      <c r="B68" s="58"/>
      <c r="C68" s="58"/>
      <c r="D68" s="58"/>
      <c r="E68" s="58"/>
      <c r="F68" s="59"/>
      <c r="G68" s="58"/>
      <c r="H68" s="60"/>
      <c r="I68" s="60"/>
      <c r="J68" s="60"/>
      <c r="K68" s="60"/>
      <c r="L68" s="61"/>
    </row>
    <row r="69" spans="1:14" x14ac:dyDescent="0.25">
      <c r="A69" s="163" t="s">
        <v>72</v>
      </c>
      <c r="B69" s="181" t="s">
        <v>29</v>
      </c>
      <c r="C69" s="166" t="s">
        <v>150</v>
      </c>
      <c r="D69" s="157" t="s">
        <v>13</v>
      </c>
      <c r="E69" s="157" t="s">
        <v>141</v>
      </c>
      <c r="F69" s="157" t="s">
        <v>30</v>
      </c>
      <c r="G69" s="1">
        <v>111</v>
      </c>
      <c r="H69" s="19">
        <f>51645.101-283.112</f>
        <v>51361.989000000001</v>
      </c>
      <c r="I69" s="19">
        <v>51645.101000000002</v>
      </c>
      <c r="J69" s="19">
        <v>51645.101000000002</v>
      </c>
      <c r="K69" s="19">
        <f t="shared" ref="K69:K75" si="2">SUM(H69:J69)</f>
        <v>154652.19099999999</v>
      </c>
      <c r="L69" s="181" t="s">
        <v>73</v>
      </c>
    </row>
    <row r="70" spans="1:14" x14ac:dyDescent="0.25">
      <c r="A70" s="163"/>
      <c r="B70" s="181"/>
      <c r="C70" s="166"/>
      <c r="D70" s="157"/>
      <c r="E70" s="157"/>
      <c r="F70" s="157"/>
      <c r="G70" s="1">
        <v>119</v>
      </c>
      <c r="H70" s="19">
        <f>15596.82+283.112</f>
        <v>15879.931999999999</v>
      </c>
      <c r="I70" s="19">
        <v>15596.82</v>
      </c>
      <c r="J70" s="19">
        <v>15596.82</v>
      </c>
      <c r="K70" s="19">
        <f t="shared" si="2"/>
        <v>47073.572</v>
      </c>
      <c r="L70" s="181"/>
    </row>
    <row r="71" spans="1:14" x14ac:dyDescent="0.25">
      <c r="A71" s="163"/>
      <c r="B71" s="181"/>
      <c r="C71" s="166"/>
      <c r="D71" s="157"/>
      <c r="E71" s="157"/>
      <c r="F71" s="157"/>
      <c r="G71" s="1">
        <v>112</v>
      </c>
      <c r="H71" s="19">
        <v>2863.7</v>
      </c>
      <c r="I71" s="19">
        <v>3163.7</v>
      </c>
      <c r="J71" s="19">
        <v>3163.7</v>
      </c>
      <c r="K71" s="19">
        <f t="shared" si="2"/>
        <v>9191.0999999999985</v>
      </c>
      <c r="L71" s="181"/>
    </row>
    <row r="72" spans="1:14" x14ac:dyDescent="0.25">
      <c r="A72" s="163"/>
      <c r="B72" s="181"/>
      <c r="C72" s="166"/>
      <c r="D72" s="157"/>
      <c r="E72" s="157"/>
      <c r="F72" s="157"/>
      <c r="G72" s="1">
        <v>244</v>
      </c>
      <c r="H72" s="19">
        <f>19159.147-60</f>
        <v>19099.147000000001</v>
      </c>
      <c r="I72" s="19">
        <v>19445.894</v>
      </c>
      <c r="J72" s="19">
        <v>19445.894</v>
      </c>
      <c r="K72" s="19">
        <f t="shared" si="2"/>
        <v>57990.934999999998</v>
      </c>
      <c r="L72" s="181"/>
    </row>
    <row r="73" spans="1:14" x14ac:dyDescent="0.25">
      <c r="A73" s="163"/>
      <c r="B73" s="181"/>
      <c r="C73" s="166"/>
      <c r="D73" s="157"/>
      <c r="E73" s="157"/>
      <c r="F73" s="157"/>
      <c r="G73" s="125">
        <v>831</v>
      </c>
      <c r="H73" s="19">
        <v>75</v>
      </c>
      <c r="I73" s="19"/>
      <c r="J73" s="19"/>
      <c r="K73" s="19"/>
      <c r="L73" s="181"/>
    </row>
    <row r="74" spans="1:14" x14ac:dyDescent="0.25">
      <c r="A74" s="163"/>
      <c r="B74" s="181"/>
      <c r="C74" s="166"/>
      <c r="D74" s="157"/>
      <c r="E74" s="157"/>
      <c r="F74" s="157"/>
      <c r="G74" s="110">
        <v>852</v>
      </c>
      <c r="H74" s="19">
        <v>25</v>
      </c>
      <c r="I74" s="19">
        <v>25</v>
      </c>
      <c r="J74" s="19">
        <v>25</v>
      </c>
      <c r="K74" s="19">
        <f t="shared" si="2"/>
        <v>75</v>
      </c>
      <c r="L74" s="181"/>
    </row>
    <row r="75" spans="1:14" x14ac:dyDescent="0.25">
      <c r="A75" s="163"/>
      <c r="B75" s="181"/>
      <c r="C75" s="166"/>
      <c r="D75" s="157"/>
      <c r="E75" s="157"/>
      <c r="F75" s="157"/>
      <c r="G75" s="1">
        <v>853</v>
      </c>
      <c r="H75" s="19">
        <f>105+60</f>
        <v>165</v>
      </c>
      <c r="I75" s="19">
        <v>50</v>
      </c>
      <c r="J75" s="19">
        <v>50</v>
      </c>
      <c r="K75" s="19">
        <f t="shared" si="2"/>
        <v>265</v>
      </c>
      <c r="L75" s="181"/>
      <c r="N75" s="8"/>
    </row>
    <row r="76" spans="1:14" ht="63" customHeight="1" x14ac:dyDescent="0.25">
      <c r="A76" s="157" t="s">
        <v>143</v>
      </c>
      <c r="B76" s="146" t="s">
        <v>162</v>
      </c>
      <c r="C76" s="140" t="s">
        <v>149</v>
      </c>
      <c r="D76" s="175">
        <v>247</v>
      </c>
      <c r="E76" s="175" t="s">
        <v>141</v>
      </c>
      <c r="F76" s="153" t="s">
        <v>30</v>
      </c>
      <c r="G76" s="3">
        <v>243</v>
      </c>
      <c r="H76" s="19">
        <v>8820.4195999999993</v>
      </c>
      <c r="I76" s="19"/>
      <c r="J76" s="19"/>
      <c r="K76" s="19">
        <f t="shared" ref="K76:K79" si="3">SUM(H76:J76)</f>
        <v>8820.4195999999993</v>
      </c>
      <c r="L76" s="109"/>
      <c r="N76" s="8"/>
    </row>
    <row r="77" spans="1:14" ht="63" customHeight="1" x14ac:dyDescent="0.25">
      <c r="A77" s="157"/>
      <c r="B77" s="147"/>
      <c r="C77" s="141"/>
      <c r="D77" s="176"/>
      <c r="E77" s="176"/>
      <c r="F77" s="178"/>
      <c r="G77" s="3">
        <v>414</v>
      </c>
      <c r="H77" s="19">
        <v>23.6</v>
      </c>
      <c r="I77" s="19"/>
      <c r="J77" s="19"/>
      <c r="K77" s="19">
        <f t="shared" si="3"/>
        <v>23.6</v>
      </c>
      <c r="L77" s="131"/>
      <c r="N77" s="8"/>
    </row>
    <row r="78" spans="1:14" ht="63" customHeight="1" x14ac:dyDescent="0.25">
      <c r="A78" s="157"/>
      <c r="B78" s="147"/>
      <c r="C78" s="141"/>
      <c r="D78" s="176"/>
      <c r="E78" s="176"/>
      <c r="F78" s="133" t="s">
        <v>163</v>
      </c>
      <c r="G78" s="3">
        <v>243</v>
      </c>
      <c r="H78" s="19">
        <v>3000</v>
      </c>
      <c r="I78" s="19"/>
      <c r="J78" s="19"/>
      <c r="K78" s="19">
        <f t="shared" si="3"/>
        <v>3000</v>
      </c>
      <c r="L78" s="131"/>
      <c r="N78" s="8"/>
    </row>
    <row r="79" spans="1:14" x14ac:dyDescent="0.25">
      <c r="A79" s="157"/>
      <c r="B79" s="148"/>
      <c r="C79" s="142"/>
      <c r="D79" s="177"/>
      <c r="E79" s="177"/>
      <c r="F79" s="130" t="s">
        <v>161</v>
      </c>
      <c r="G79" s="3">
        <v>243</v>
      </c>
      <c r="H79" s="19">
        <v>225.80699999999999</v>
      </c>
      <c r="I79" s="19"/>
      <c r="J79" s="19"/>
      <c r="K79" s="19">
        <f t="shared" si="3"/>
        <v>225.80699999999999</v>
      </c>
      <c r="L79" s="131"/>
      <c r="N79" s="8"/>
    </row>
    <row r="80" spans="1:14" x14ac:dyDescent="0.25">
      <c r="A80" s="158" t="s">
        <v>74</v>
      </c>
      <c r="B80" s="159"/>
      <c r="C80" s="1"/>
      <c r="D80" s="16"/>
      <c r="E80" s="16"/>
      <c r="F80" s="40"/>
      <c r="G80" s="16"/>
      <c r="H80" s="19">
        <f>SUM(H69:H79)</f>
        <v>101539.5946</v>
      </c>
      <c r="I80" s="19">
        <f>SUM(I69:I75)</f>
        <v>89926.514999999999</v>
      </c>
      <c r="J80" s="19">
        <f>SUM(J69:J75)</f>
        <v>89926.514999999999</v>
      </c>
      <c r="K80" s="19">
        <f>SUM(K69:K75)</f>
        <v>269247.79799999995</v>
      </c>
      <c r="L80" s="62"/>
    </row>
    <row r="81" spans="1:14" s="63" customFormat="1" ht="30" customHeight="1" x14ac:dyDescent="0.25">
      <c r="A81" s="160" t="s">
        <v>75</v>
      </c>
      <c r="B81" s="161"/>
      <c r="C81" s="161"/>
      <c r="D81" s="161"/>
      <c r="E81" s="161"/>
      <c r="F81" s="161"/>
      <c r="G81" s="161"/>
      <c r="H81" s="161"/>
      <c r="I81" s="161"/>
      <c r="J81" s="161"/>
      <c r="K81" s="161"/>
      <c r="L81" s="162"/>
    </row>
    <row r="82" spans="1:14" s="65" customFormat="1" ht="37.5" customHeight="1" x14ac:dyDescent="0.25">
      <c r="A82" s="163" t="s">
        <v>76</v>
      </c>
      <c r="B82" s="164" t="s">
        <v>77</v>
      </c>
      <c r="C82" s="166" t="s">
        <v>150</v>
      </c>
      <c r="D82" s="167">
        <v>243</v>
      </c>
      <c r="E82" s="168" t="s">
        <v>48</v>
      </c>
      <c r="F82" s="171" t="s">
        <v>78</v>
      </c>
      <c r="G82" s="50">
        <v>112</v>
      </c>
      <c r="H82" s="64">
        <f>1437.927-0.054+62.636</f>
        <v>1500.5089999999998</v>
      </c>
      <c r="I82" s="64">
        <v>1876.5</v>
      </c>
      <c r="J82" s="64">
        <v>1876.5</v>
      </c>
      <c r="K82" s="19">
        <f>SUM(H82:J82)</f>
        <v>5253.509</v>
      </c>
      <c r="L82" s="174" t="s">
        <v>79</v>
      </c>
    </row>
    <row r="83" spans="1:14" s="65" customFormat="1" ht="67.5" customHeight="1" x14ac:dyDescent="0.25">
      <c r="A83" s="163"/>
      <c r="B83" s="165"/>
      <c r="C83" s="166"/>
      <c r="D83" s="167"/>
      <c r="E83" s="169"/>
      <c r="F83" s="172"/>
      <c r="G83" s="50">
        <v>244</v>
      </c>
      <c r="H83" s="64">
        <f>2750.981-76.03+0.054</f>
        <v>2675.0050000000001</v>
      </c>
      <c r="I83" s="64">
        <v>650</v>
      </c>
      <c r="J83" s="64">
        <v>650</v>
      </c>
      <c r="K83" s="19">
        <f>SUM(H83:J83)</f>
        <v>3975.0050000000001</v>
      </c>
      <c r="L83" s="174"/>
    </row>
    <row r="84" spans="1:14" s="65" customFormat="1" ht="57.75" customHeight="1" x14ac:dyDescent="0.25">
      <c r="A84" s="163"/>
      <c r="B84" s="165"/>
      <c r="C84" s="166"/>
      <c r="D84" s="167"/>
      <c r="E84" s="170"/>
      <c r="F84" s="173"/>
      <c r="G84" s="50">
        <v>340</v>
      </c>
      <c r="H84" s="64">
        <v>0</v>
      </c>
      <c r="I84" s="64">
        <v>302.5</v>
      </c>
      <c r="J84" s="64">
        <v>302.5</v>
      </c>
      <c r="K84" s="19">
        <f>SUM(H84:J84)</f>
        <v>605</v>
      </c>
      <c r="L84" s="174"/>
    </row>
    <row r="85" spans="1:14" s="68" customFormat="1" ht="24.75" customHeight="1" x14ac:dyDescent="0.25">
      <c r="A85" s="149" t="s">
        <v>80</v>
      </c>
      <c r="B85" s="149"/>
      <c r="C85" s="66"/>
      <c r="D85" s="66"/>
      <c r="E85" s="66"/>
      <c r="F85" s="5"/>
      <c r="G85" s="66"/>
      <c r="H85" s="67">
        <f>SUM(H82:H84)</f>
        <v>4175.5140000000001</v>
      </c>
      <c r="I85" s="67">
        <f>SUM(I82:I84)</f>
        <v>2829</v>
      </c>
      <c r="J85" s="67">
        <f>SUM(J82:J84)</f>
        <v>2829</v>
      </c>
      <c r="K85" s="67">
        <f>SUM(K82:K84)</f>
        <v>9833.5139999999992</v>
      </c>
      <c r="L85" s="3"/>
    </row>
    <row r="86" spans="1:14" ht="24.75" customHeight="1" x14ac:dyDescent="0.25">
      <c r="A86" s="150" t="s">
        <v>81</v>
      </c>
      <c r="B86" s="151"/>
      <c r="C86" s="151"/>
      <c r="D86" s="151"/>
      <c r="E86" s="151"/>
      <c r="F86" s="151"/>
      <c r="G86" s="151"/>
      <c r="H86" s="152"/>
      <c r="I86" s="69"/>
      <c r="J86" s="69"/>
      <c r="K86" s="4"/>
      <c r="L86" s="4"/>
    </row>
    <row r="87" spans="1:14" ht="65.25" customHeight="1" x14ac:dyDescent="0.25">
      <c r="A87" s="153" t="s">
        <v>82</v>
      </c>
      <c r="B87" s="155" t="s">
        <v>83</v>
      </c>
      <c r="C87" s="140" t="s">
        <v>150</v>
      </c>
      <c r="D87" s="140">
        <v>243</v>
      </c>
      <c r="E87" s="140" t="s">
        <v>84</v>
      </c>
      <c r="F87" s="157" t="s">
        <v>85</v>
      </c>
      <c r="G87" s="1">
        <v>111</v>
      </c>
      <c r="H87" s="19">
        <v>1889.19</v>
      </c>
      <c r="I87" s="19">
        <v>1889.19</v>
      </c>
      <c r="J87" s="19">
        <v>1889.19</v>
      </c>
      <c r="K87" s="19">
        <f t="shared" ref="K87:K93" si="4">SUM(H87:J87)</f>
        <v>5667.57</v>
      </c>
      <c r="L87" s="140" t="s">
        <v>86</v>
      </c>
      <c r="N87" s="68"/>
    </row>
    <row r="88" spans="1:14" ht="65.25" customHeight="1" x14ac:dyDescent="0.25">
      <c r="A88" s="154"/>
      <c r="B88" s="156"/>
      <c r="C88" s="141"/>
      <c r="D88" s="141"/>
      <c r="E88" s="141"/>
      <c r="F88" s="157"/>
      <c r="G88" s="110">
        <v>112</v>
      </c>
      <c r="H88" s="19">
        <f>192.22-62.636</f>
        <v>129.584</v>
      </c>
      <c r="I88" s="19">
        <v>0</v>
      </c>
      <c r="J88" s="19">
        <v>0</v>
      </c>
      <c r="K88" s="19">
        <f t="shared" si="4"/>
        <v>129.584</v>
      </c>
      <c r="L88" s="141"/>
      <c r="N88" s="68"/>
    </row>
    <row r="89" spans="1:14" ht="65.25" customHeight="1" x14ac:dyDescent="0.25">
      <c r="A89" s="154"/>
      <c r="B89" s="156"/>
      <c r="C89" s="141"/>
      <c r="D89" s="141"/>
      <c r="E89" s="141"/>
      <c r="F89" s="157"/>
      <c r="G89" s="1">
        <v>119</v>
      </c>
      <c r="H89" s="19">
        <v>570.53499999999997</v>
      </c>
      <c r="I89" s="19">
        <v>570.53499999999997</v>
      </c>
      <c r="J89" s="19">
        <v>570.53499999999997</v>
      </c>
      <c r="K89" s="19">
        <f t="shared" si="4"/>
        <v>1711.605</v>
      </c>
      <c r="L89" s="141"/>
      <c r="N89" s="68"/>
    </row>
    <row r="90" spans="1:14" ht="65.25" customHeight="1" x14ac:dyDescent="0.25">
      <c r="A90" s="154"/>
      <c r="B90" s="156"/>
      <c r="C90" s="141"/>
      <c r="D90" s="141"/>
      <c r="E90" s="141"/>
      <c r="F90" s="157"/>
      <c r="G90" s="1">
        <v>244</v>
      </c>
      <c r="H90" s="19">
        <v>1091.5999999999999</v>
      </c>
      <c r="I90" s="19">
        <v>848.75</v>
      </c>
      <c r="J90" s="19">
        <v>848.75</v>
      </c>
      <c r="K90" s="19">
        <f t="shared" si="4"/>
        <v>2789.1</v>
      </c>
      <c r="L90" s="141"/>
      <c r="N90" s="68"/>
    </row>
    <row r="91" spans="1:14" ht="65.25" customHeight="1" x14ac:dyDescent="0.25">
      <c r="A91" s="154"/>
      <c r="B91" s="156"/>
      <c r="C91" s="141"/>
      <c r="D91" s="141"/>
      <c r="E91" s="141"/>
      <c r="F91" s="122" t="s">
        <v>31</v>
      </c>
      <c r="G91" s="1">
        <v>244</v>
      </c>
      <c r="H91" s="19">
        <v>1536.6279999999999</v>
      </c>
      <c r="I91" s="19">
        <v>759.94500000000005</v>
      </c>
      <c r="J91" s="19">
        <v>759.94500000000005</v>
      </c>
      <c r="K91" s="19">
        <f t="shared" si="4"/>
        <v>3056.518</v>
      </c>
      <c r="L91" s="141"/>
      <c r="N91" s="68"/>
    </row>
    <row r="92" spans="1:14" ht="65.25" customHeight="1" x14ac:dyDescent="0.25">
      <c r="A92" s="154"/>
      <c r="B92" s="156"/>
      <c r="C92" s="141"/>
      <c r="D92" s="141"/>
      <c r="E92" s="141"/>
      <c r="F92" s="129" t="s">
        <v>98</v>
      </c>
      <c r="G92" s="128">
        <v>244</v>
      </c>
      <c r="H92" s="19">
        <v>307</v>
      </c>
      <c r="I92" s="19">
        <v>0</v>
      </c>
      <c r="J92" s="19">
        <v>0</v>
      </c>
      <c r="K92" s="19">
        <f t="shared" si="4"/>
        <v>307</v>
      </c>
      <c r="L92" s="141"/>
      <c r="N92" s="68"/>
    </row>
    <row r="93" spans="1:14" ht="65.25" customHeight="1" x14ac:dyDescent="0.25">
      <c r="A93" s="154"/>
      <c r="B93" s="156"/>
      <c r="C93" s="141"/>
      <c r="D93" s="141"/>
      <c r="E93" s="141"/>
      <c r="F93" s="122" t="s">
        <v>33</v>
      </c>
      <c r="G93" s="1">
        <v>244</v>
      </c>
      <c r="H93" s="19">
        <v>109.77200000000001</v>
      </c>
      <c r="I93" s="19">
        <v>886.45500000000004</v>
      </c>
      <c r="J93" s="19">
        <v>886.45500000000004</v>
      </c>
      <c r="K93" s="19">
        <f t="shared" si="4"/>
        <v>1882.6820000000002</v>
      </c>
      <c r="L93" s="141"/>
      <c r="N93" s="68"/>
    </row>
    <row r="94" spans="1:14" ht="76.5" customHeight="1" x14ac:dyDescent="0.25">
      <c r="A94" s="38" t="s">
        <v>87</v>
      </c>
      <c r="B94" s="52" t="s">
        <v>88</v>
      </c>
      <c r="C94" s="116" t="s">
        <v>150</v>
      </c>
      <c r="D94" s="16" t="s">
        <v>13</v>
      </c>
      <c r="E94" s="49" t="s">
        <v>89</v>
      </c>
      <c r="F94" s="16" t="s">
        <v>90</v>
      </c>
      <c r="G94" s="16" t="s">
        <v>15</v>
      </c>
      <c r="H94" s="19">
        <v>10000</v>
      </c>
      <c r="I94" s="19">
        <v>10000</v>
      </c>
      <c r="J94" s="19">
        <v>10000</v>
      </c>
      <c r="K94" s="19">
        <f t="shared" ref="K94:K105" si="5">SUM(H94:J94)</f>
        <v>30000</v>
      </c>
      <c r="L94" s="141"/>
    </row>
    <row r="95" spans="1:14" ht="76.5" customHeight="1" x14ac:dyDescent="0.25">
      <c r="A95" s="38" t="s">
        <v>91</v>
      </c>
      <c r="B95" s="123" t="s">
        <v>154</v>
      </c>
      <c r="C95" s="116" t="s">
        <v>150</v>
      </c>
      <c r="D95" s="16" t="s">
        <v>13</v>
      </c>
      <c r="E95" s="16" t="s">
        <v>84</v>
      </c>
      <c r="F95" s="127" t="s">
        <v>160</v>
      </c>
      <c r="G95" s="16" t="s">
        <v>15</v>
      </c>
      <c r="H95" s="19">
        <v>3601.5</v>
      </c>
      <c r="I95" s="19">
        <v>3601.5</v>
      </c>
      <c r="J95" s="19">
        <v>3601.5</v>
      </c>
      <c r="K95" s="19">
        <f t="shared" si="5"/>
        <v>10804.5</v>
      </c>
      <c r="L95" s="141"/>
    </row>
    <row r="96" spans="1:14" ht="51.75" customHeight="1" x14ac:dyDescent="0.25">
      <c r="A96" s="143" t="s">
        <v>92</v>
      </c>
      <c r="B96" s="146" t="s">
        <v>93</v>
      </c>
      <c r="C96" s="140" t="s">
        <v>150</v>
      </c>
      <c r="D96" s="16" t="s">
        <v>13</v>
      </c>
      <c r="E96" s="16" t="s">
        <v>84</v>
      </c>
      <c r="F96" s="127" t="s">
        <v>160</v>
      </c>
      <c r="G96" s="16" t="s">
        <v>15</v>
      </c>
      <c r="H96" s="19">
        <f>1090.6+98.2+220.1-98.2</f>
        <v>1310.6999999999998</v>
      </c>
      <c r="I96" s="19">
        <v>1090.5999999999999</v>
      </c>
      <c r="J96" s="19">
        <v>1090.5999999999999</v>
      </c>
      <c r="K96" s="19">
        <f>SUM(H96:J96)</f>
        <v>3491.8999999999996</v>
      </c>
      <c r="L96" s="142"/>
    </row>
    <row r="97" spans="1:12" ht="51.75" customHeight="1" x14ac:dyDescent="0.25">
      <c r="A97" s="144"/>
      <c r="B97" s="147"/>
      <c r="C97" s="141"/>
      <c r="D97" s="121" t="s">
        <v>13</v>
      </c>
      <c r="E97" s="121" t="s">
        <v>84</v>
      </c>
      <c r="F97" s="126" t="s">
        <v>160</v>
      </c>
      <c r="G97" s="121" t="s">
        <v>159</v>
      </c>
      <c r="H97" s="19">
        <v>0</v>
      </c>
      <c r="I97" s="19">
        <v>220.1</v>
      </c>
      <c r="J97" s="19">
        <v>220.1</v>
      </c>
      <c r="K97" s="19">
        <f t="shared" ref="K97:K99" si="6">SUM(H97:J97)</f>
        <v>440.2</v>
      </c>
      <c r="L97" s="120"/>
    </row>
    <row r="98" spans="1:12" ht="51.75" customHeight="1" x14ac:dyDescent="0.25">
      <c r="A98" s="144"/>
      <c r="B98" s="147"/>
      <c r="C98" s="141"/>
      <c r="D98" s="121" t="s">
        <v>156</v>
      </c>
      <c r="E98" s="121" t="s">
        <v>84</v>
      </c>
      <c r="F98" s="126" t="s">
        <v>160</v>
      </c>
      <c r="G98" s="121" t="s">
        <v>157</v>
      </c>
      <c r="H98" s="19">
        <v>75.421999999999997</v>
      </c>
      <c r="I98" s="19">
        <v>75.421999999999997</v>
      </c>
      <c r="J98" s="19">
        <v>75.421999999999997</v>
      </c>
      <c r="K98" s="19">
        <f t="shared" si="6"/>
        <v>226.26599999999999</v>
      </c>
      <c r="L98" s="120"/>
    </row>
    <row r="99" spans="1:12" ht="38.25" customHeight="1" x14ac:dyDescent="0.25">
      <c r="A99" s="145"/>
      <c r="B99" s="148"/>
      <c r="C99" s="142"/>
      <c r="D99" s="121" t="s">
        <v>13</v>
      </c>
      <c r="E99" s="121" t="s">
        <v>84</v>
      </c>
      <c r="F99" s="126" t="s">
        <v>160</v>
      </c>
      <c r="G99" s="121" t="s">
        <v>158</v>
      </c>
      <c r="H99" s="19">
        <v>22.777999999999999</v>
      </c>
      <c r="I99" s="19">
        <v>22.777999999999999</v>
      </c>
      <c r="J99" s="19">
        <v>22.777999999999999</v>
      </c>
      <c r="K99" s="19">
        <f t="shared" si="6"/>
        <v>68.334000000000003</v>
      </c>
      <c r="L99" s="120"/>
    </row>
    <row r="100" spans="1:12" ht="76.5" customHeight="1" x14ac:dyDescent="0.25">
      <c r="A100" s="38" t="s">
        <v>94</v>
      </c>
      <c r="B100" s="52" t="s">
        <v>95</v>
      </c>
      <c r="C100" s="116" t="s">
        <v>150</v>
      </c>
      <c r="D100" s="16" t="s">
        <v>13</v>
      </c>
      <c r="E100" s="16" t="s">
        <v>84</v>
      </c>
      <c r="F100" s="122" t="s">
        <v>155</v>
      </c>
      <c r="G100" s="16" t="s">
        <v>15</v>
      </c>
      <c r="H100" s="19">
        <v>133.67500000000001</v>
      </c>
      <c r="I100" s="19">
        <v>133.67500000000001</v>
      </c>
      <c r="J100" s="19">
        <v>133.67500000000001</v>
      </c>
      <c r="K100" s="19">
        <f t="shared" si="5"/>
        <v>401.02500000000003</v>
      </c>
      <c r="L100" s="55"/>
    </row>
    <row r="101" spans="1:12" ht="76.5" customHeight="1" x14ac:dyDescent="0.25">
      <c r="A101" s="38" t="s">
        <v>96</v>
      </c>
      <c r="B101" s="52" t="s">
        <v>97</v>
      </c>
      <c r="C101" s="116" t="s">
        <v>150</v>
      </c>
      <c r="D101" s="16" t="s">
        <v>13</v>
      </c>
      <c r="E101" s="16" t="s">
        <v>84</v>
      </c>
      <c r="F101" s="70" t="s">
        <v>98</v>
      </c>
      <c r="G101" s="1">
        <v>244</v>
      </c>
      <c r="H101" s="19">
        <v>480</v>
      </c>
      <c r="I101" s="19">
        <v>0</v>
      </c>
      <c r="J101" s="19">
        <v>0</v>
      </c>
      <c r="K101" s="19">
        <f t="shared" si="5"/>
        <v>480</v>
      </c>
      <c r="L101" s="55"/>
    </row>
    <row r="102" spans="1:12" ht="76.5" customHeight="1" x14ac:dyDescent="0.25">
      <c r="A102" s="5" t="s">
        <v>99</v>
      </c>
      <c r="B102" s="52" t="s">
        <v>100</v>
      </c>
      <c r="C102" s="1" t="s">
        <v>16</v>
      </c>
      <c r="D102" s="16" t="s">
        <v>13</v>
      </c>
      <c r="E102" s="16" t="s">
        <v>84</v>
      </c>
      <c r="F102" s="16" t="s">
        <v>101</v>
      </c>
      <c r="G102" s="16" t="s">
        <v>15</v>
      </c>
      <c r="H102" s="19"/>
      <c r="I102" s="19"/>
      <c r="J102" s="19"/>
      <c r="K102" s="19">
        <f t="shared" si="5"/>
        <v>0</v>
      </c>
      <c r="L102" s="55"/>
    </row>
    <row r="103" spans="1:12" ht="76.5" customHeight="1" x14ac:dyDescent="0.25">
      <c r="A103" s="5" t="s">
        <v>102</v>
      </c>
      <c r="B103" s="52" t="s">
        <v>103</v>
      </c>
      <c r="C103" s="108" t="s">
        <v>140</v>
      </c>
      <c r="D103" s="111" t="s">
        <v>14</v>
      </c>
      <c r="E103" s="16" t="s">
        <v>84</v>
      </c>
      <c r="F103" s="16" t="s">
        <v>104</v>
      </c>
      <c r="G103" s="111" t="s">
        <v>142</v>
      </c>
      <c r="H103" s="19"/>
      <c r="I103" s="19"/>
      <c r="J103" s="19"/>
      <c r="K103" s="19">
        <f t="shared" si="5"/>
        <v>0</v>
      </c>
      <c r="L103" s="55"/>
    </row>
    <row r="104" spans="1:12" ht="117" customHeight="1" x14ac:dyDescent="0.25">
      <c r="A104" s="5" t="s">
        <v>106</v>
      </c>
      <c r="B104" s="52" t="s">
        <v>103</v>
      </c>
      <c r="C104" s="116" t="s">
        <v>151</v>
      </c>
      <c r="D104" s="111" t="s">
        <v>15</v>
      </c>
      <c r="E104" s="16" t="s">
        <v>84</v>
      </c>
      <c r="F104" s="16" t="s">
        <v>104</v>
      </c>
      <c r="G104" s="111" t="s">
        <v>105</v>
      </c>
      <c r="H104" s="19"/>
      <c r="I104" s="19"/>
      <c r="J104" s="19"/>
      <c r="K104" s="19">
        <f t="shared" si="5"/>
        <v>0</v>
      </c>
      <c r="L104" s="55"/>
    </row>
    <row r="105" spans="1:12" ht="96" customHeight="1" x14ac:dyDescent="0.25">
      <c r="A105" s="5" t="s">
        <v>107</v>
      </c>
      <c r="B105" s="52" t="s">
        <v>108</v>
      </c>
      <c r="C105" s="116" t="s">
        <v>151</v>
      </c>
      <c r="D105" s="16" t="s">
        <v>15</v>
      </c>
      <c r="E105" s="16" t="s">
        <v>84</v>
      </c>
      <c r="F105" s="16" t="s">
        <v>109</v>
      </c>
      <c r="G105" s="16" t="s">
        <v>15</v>
      </c>
      <c r="H105" s="19"/>
      <c r="I105" s="19"/>
      <c r="J105" s="19"/>
      <c r="K105" s="19">
        <f t="shared" si="5"/>
        <v>0</v>
      </c>
      <c r="L105" s="55"/>
    </row>
    <row r="106" spans="1:12" ht="23.25" customHeight="1" x14ac:dyDescent="0.25">
      <c r="A106" s="137" t="s">
        <v>110</v>
      </c>
      <c r="B106" s="137"/>
      <c r="C106" s="71"/>
      <c r="D106" s="71"/>
      <c r="E106" s="71"/>
      <c r="F106" s="72"/>
      <c r="G106" s="71"/>
      <c r="H106" s="19">
        <f>SUM(H87:H105)</f>
        <v>21258.383999999998</v>
      </c>
      <c r="I106" s="19">
        <f>SUM(I87:I105)</f>
        <v>20098.949999999993</v>
      </c>
      <c r="J106" s="19">
        <f>SUM(J87:J105)</f>
        <v>20098.949999999993</v>
      </c>
      <c r="K106" s="19">
        <f>SUM(K87:K105)</f>
        <v>61456.284000000007</v>
      </c>
      <c r="L106" s="4"/>
    </row>
    <row r="107" spans="1:12" ht="20.25" customHeight="1" x14ac:dyDescent="0.25">
      <c r="A107" s="137" t="s">
        <v>111</v>
      </c>
      <c r="B107" s="137"/>
      <c r="C107" s="71"/>
      <c r="D107" s="71"/>
      <c r="E107" s="71"/>
      <c r="F107" s="72"/>
      <c r="G107" s="71"/>
      <c r="H107" s="19">
        <f>H33+H67+H80+H85+H106</f>
        <v>940137.52931999986</v>
      </c>
      <c r="I107" s="19">
        <f>I106+I85+I80+I67+I33</f>
        <v>886096.39</v>
      </c>
      <c r="J107" s="19">
        <f>J106+J85+J80+J67+J33</f>
        <v>886096.39</v>
      </c>
      <c r="K107" s="19">
        <f>K33+K67+K80+K85+K106</f>
        <v>2696757.0477199992</v>
      </c>
      <c r="L107" s="4"/>
    </row>
    <row r="108" spans="1:12" s="76" customFormat="1" x14ac:dyDescent="0.25">
      <c r="A108" s="138"/>
      <c r="B108" s="138"/>
      <c r="C108" s="73"/>
      <c r="D108" s="73"/>
      <c r="E108" s="73"/>
      <c r="F108" s="74"/>
      <c r="G108" s="73"/>
      <c r="H108" s="75"/>
      <c r="I108" s="14"/>
      <c r="J108" s="14"/>
      <c r="K108" s="14"/>
    </row>
    <row r="109" spans="1:12" s="14" customFormat="1" x14ac:dyDescent="0.25">
      <c r="A109" s="139"/>
      <c r="B109" s="139"/>
      <c r="C109" s="77"/>
      <c r="D109" s="77"/>
      <c r="E109" s="77"/>
      <c r="F109" s="78"/>
      <c r="G109" s="77"/>
      <c r="H109" s="79"/>
    </row>
    <row r="110" spans="1:12" x14ac:dyDescent="0.25">
      <c r="A110" s="80"/>
      <c r="C110" s="82"/>
      <c r="D110" s="82"/>
      <c r="E110" s="83"/>
      <c r="F110" s="84" t="s">
        <v>2</v>
      </c>
      <c r="G110" s="82"/>
      <c r="H110" s="85">
        <f>H9+H10+H11+H12+H13+H14+H15+H16+H28+H29+H30+H35+H36+H37+H38+H39+H40+H41+H42+H60+H61+H62+H63+H95+H96+H64+H65+H98+H99+H97+H78</f>
        <v>458952.70000000007</v>
      </c>
      <c r="I110" s="85">
        <f>I9+I10+I11+I12+I13+I14+I15+I16+I28+I29+I30+I35+I36+I37+I38+I39+I40+I41+I42+I60+I61+I62+I63+I95+I96+I64+I65+I98+I99+I97</f>
        <v>438477.49999999994</v>
      </c>
      <c r="J110" s="85">
        <f>J9+J10+J11+J12+J13+J14+J15+J16+J28+J29+J30+J35+J36+J37+J38+J39+J40+J41+J42+J60+J61+J62+J63+J95+J96+J64+J65+J98+J99+J97</f>
        <v>438477.49999999994</v>
      </c>
      <c r="K110" s="85">
        <f>SUM(H110:J110)</f>
        <v>1335907.7</v>
      </c>
    </row>
    <row r="111" spans="1:12" x14ac:dyDescent="0.25">
      <c r="A111" s="80"/>
      <c r="C111" s="82"/>
      <c r="D111" s="82"/>
      <c r="E111" s="82"/>
      <c r="F111" s="84" t="s">
        <v>7</v>
      </c>
      <c r="G111" s="6"/>
      <c r="H111" s="85">
        <f>H107-H110-H112</f>
        <v>481184.82931999979</v>
      </c>
      <c r="I111" s="85">
        <f>I107-I110-I112</f>
        <v>447618.89000000007</v>
      </c>
      <c r="J111" s="85">
        <f>J107-J110-J112</f>
        <v>447618.89000000007</v>
      </c>
      <c r="K111" s="85">
        <f>SUM(H111:J111)</f>
        <v>1376422.60932</v>
      </c>
    </row>
    <row r="112" spans="1:12" x14ac:dyDescent="0.25">
      <c r="A112" s="80"/>
      <c r="B112" s="86"/>
      <c r="C112" s="82"/>
      <c r="D112" s="82"/>
      <c r="E112" s="82"/>
      <c r="F112" s="84" t="s">
        <v>112</v>
      </c>
      <c r="G112" s="6"/>
      <c r="H112" s="85">
        <v>0</v>
      </c>
      <c r="I112" s="85">
        <v>0</v>
      </c>
      <c r="J112" s="85">
        <v>0</v>
      </c>
      <c r="K112" s="85">
        <f>SUM(H112:J112)</f>
        <v>0</v>
      </c>
    </row>
    <row r="113" spans="1:14" x14ac:dyDescent="0.25">
      <c r="A113" s="80"/>
      <c r="C113" s="82"/>
      <c r="D113" s="82"/>
      <c r="E113" s="82"/>
      <c r="F113" s="80" t="s">
        <v>1</v>
      </c>
      <c r="G113" s="6"/>
      <c r="I113" s="87"/>
      <c r="J113" s="87"/>
      <c r="K113" s="85"/>
    </row>
    <row r="114" spans="1:14" x14ac:dyDescent="0.25">
      <c r="A114" s="80"/>
      <c r="C114" s="82"/>
      <c r="D114" s="82"/>
      <c r="E114" s="83" t="s">
        <v>113</v>
      </c>
      <c r="G114" s="6"/>
      <c r="H114" s="89">
        <f>H9+H10+H11+H12+H13+H14+H15+H16+H17+H18+H19+H20+H22+H23+H24+H25+H26+H28+H29+H30+H35+H36+H37+H38+H39+H40+H41+H42+H43+H44+H45+H46+H48+H47+H49+H50+H51+H54+H55+H60+H61+H62+H63+H65+H66+H69+H70+H71+H72+H74+H75+H82+H83+H84+H87+H88+H89+H90+H91+H93+H94+H95+H96+H100+H101+H98+H99+H97+H21+H56+H73+H52+H53+H92</f>
        <v>912399.80206000002</v>
      </c>
      <c r="I114" s="89">
        <f>I9+I10+I11+I12+I13+I14+I15+I16+I17+I18+I19+I20+I22+I23+I24+I25+I26+I28+I29+I30+I35+I36+I37+I38+I39+I40+I41+I42+I43+I44+I45+I46+I48+I47+I49+I50+I51+I54+I55+I60+I61+I62+I63+I65+I66+I69+I70+I71+I72+I74+I75+I82+I83+I84+I87+I88+I89+I90+I91+I93+I94+I95+I96+I100+I101+I98+I99+I97+I21+I56+I73+I52+I53+I92</f>
        <v>886096.39</v>
      </c>
      <c r="J114" s="89">
        <f>J9+J10+J11+J12+J13+J14+J15+J16+J17+J18+J19+J20+J22+J23+J24+J25+J26+J28+J29+J30+J35+J36+J37+J38+J39+J40+J41+J42+J43+J44+J45+J46+J48+J47+J49+J50+J51+J54+J55+J60+J61+J62+J63+J65+J66+J69+J70+J71+J72+J74+J75+J82+J83+J84+J87+J88+J89+J90+J91+J93+J94+J95+J96+J100+J101+J98+J99+J97+J21+J56+J73+J52+J53+J92</f>
        <v>886096.39</v>
      </c>
      <c r="K114" s="89">
        <f>K9+K10+K11+K12+K13+K14+K15+K16+K17+K18+K19+K20+K22+K23+K24+K25+K26+K28+K29+K30+K35+K36+K37+K38+K39+K40+K41+K42+K43+K44+K45+K46+K48+K47+K49+K50+K51+K54+K55+K60+K61+K62+K63+K65+K66+K69+K70+K71+K72+K74+K75+K82+K83+K84+K87+K88+K89+K90+K91+K93+K94+K95+K96+K100+K101+K98+K99+K97+K21+K56+K73+K52+K53+K92</f>
        <v>2681089.1470599999</v>
      </c>
      <c r="L114" s="90"/>
      <c r="M114" s="90"/>
      <c r="N114" s="90"/>
    </row>
    <row r="115" spans="1:14" x14ac:dyDescent="0.25">
      <c r="A115" s="80"/>
      <c r="C115" s="82"/>
      <c r="D115" s="82"/>
      <c r="E115" s="83" t="s">
        <v>114</v>
      </c>
      <c r="G115" s="6"/>
      <c r="H115" s="91">
        <f>H27+H57+H59+H76+H79+H58+H77+H78</f>
        <v>27737.72726</v>
      </c>
      <c r="I115" s="91">
        <f>I27+I57+I59</f>
        <v>0</v>
      </c>
      <c r="J115" s="91">
        <f>J27+J57+J59</f>
        <v>0</v>
      </c>
      <c r="K115" s="85">
        <f>SUM(H115:J115)</f>
        <v>27737.72726</v>
      </c>
    </row>
    <row r="116" spans="1:14" x14ac:dyDescent="0.25">
      <c r="A116" s="80"/>
      <c r="C116" s="82"/>
      <c r="D116" s="82"/>
      <c r="E116" s="83" t="s">
        <v>139</v>
      </c>
      <c r="F116" s="80"/>
      <c r="G116" s="82"/>
      <c r="H116" s="92">
        <f>H103+H102</f>
        <v>0</v>
      </c>
      <c r="I116" s="92">
        <f>I103+I102</f>
        <v>0</v>
      </c>
      <c r="J116" s="92">
        <f>J103+J102</f>
        <v>0</v>
      </c>
      <c r="K116" s="85">
        <f>SUM(H116:J116)</f>
        <v>0</v>
      </c>
    </row>
    <row r="117" spans="1:14" x14ac:dyDescent="0.25">
      <c r="A117" s="80"/>
      <c r="C117" s="82"/>
      <c r="D117" s="82"/>
      <c r="E117" s="83" t="s">
        <v>115</v>
      </c>
      <c r="F117" s="80"/>
      <c r="G117" s="82"/>
      <c r="H117" s="92">
        <f>H104+H105</f>
        <v>0</v>
      </c>
      <c r="I117" s="92">
        <f t="shared" ref="I117:J117" si="7">I104+I105</f>
        <v>0</v>
      </c>
      <c r="J117" s="92">
        <f t="shared" si="7"/>
        <v>0</v>
      </c>
      <c r="K117" s="85">
        <f>SUM(H117:J117)</f>
        <v>0</v>
      </c>
    </row>
    <row r="118" spans="1:14" x14ac:dyDescent="0.25">
      <c r="A118" s="80"/>
      <c r="C118" s="82"/>
      <c r="D118" s="82"/>
      <c r="E118" s="83" t="s">
        <v>148</v>
      </c>
      <c r="F118" s="80"/>
      <c r="G118" s="82"/>
      <c r="I118" s="87"/>
      <c r="J118" s="87"/>
    </row>
    <row r="119" spans="1:14" x14ac:dyDescent="0.25">
      <c r="A119" s="80"/>
      <c r="C119" s="82"/>
      <c r="D119" s="82"/>
      <c r="E119" s="82"/>
      <c r="F119" s="80"/>
      <c r="G119" s="82"/>
    </row>
    <row r="120" spans="1:14" x14ac:dyDescent="0.25">
      <c r="A120" s="80"/>
      <c r="C120" s="82"/>
      <c r="D120" s="82"/>
      <c r="E120" s="82"/>
      <c r="F120" s="80"/>
      <c r="G120" s="82"/>
    </row>
    <row r="121" spans="1:14" x14ac:dyDescent="0.25">
      <c r="A121" s="80"/>
      <c r="C121" s="82"/>
      <c r="D121" s="82"/>
      <c r="E121" s="82"/>
      <c r="F121" s="80"/>
      <c r="G121" s="82"/>
    </row>
    <row r="122" spans="1:14" x14ac:dyDescent="0.25">
      <c r="A122" s="80"/>
      <c r="C122" s="82"/>
      <c r="D122" s="82"/>
      <c r="E122" s="82"/>
      <c r="F122" s="80"/>
      <c r="G122" s="82"/>
    </row>
    <row r="123" spans="1:14" x14ac:dyDescent="0.25">
      <c r="A123" s="80"/>
      <c r="C123" s="82"/>
      <c r="D123" s="82"/>
      <c r="E123" s="82"/>
      <c r="F123" s="80"/>
      <c r="G123" s="82"/>
    </row>
    <row r="124" spans="1:14" x14ac:dyDescent="0.25">
      <c r="A124" s="80"/>
      <c r="C124" s="82"/>
      <c r="D124" s="82"/>
      <c r="E124" s="82"/>
      <c r="F124" s="80"/>
      <c r="G124" s="82"/>
    </row>
    <row r="125" spans="1:14" x14ac:dyDescent="0.25">
      <c r="A125" s="80"/>
      <c r="C125" s="82"/>
      <c r="D125" s="82"/>
      <c r="E125" s="82"/>
      <c r="F125" s="80"/>
      <c r="G125" s="82"/>
    </row>
    <row r="126" spans="1:14" x14ac:dyDescent="0.25">
      <c r="A126" s="80"/>
      <c r="C126" s="82"/>
      <c r="D126" s="82"/>
      <c r="E126" s="82"/>
      <c r="F126" s="80"/>
      <c r="G126" s="82"/>
    </row>
    <row r="127" spans="1:14" x14ac:dyDescent="0.25">
      <c r="A127" s="80"/>
      <c r="C127" s="82"/>
      <c r="D127" s="82"/>
      <c r="E127" s="82"/>
      <c r="F127" s="80"/>
      <c r="G127" s="82"/>
    </row>
    <row r="128" spans="1:14" x14ac:dyDescent="0.25">
      <c r="A128" s="80"/>
      <c r="C128" s="82"/>
      <c r="D128" s="82"/>
      <c r="E128" s="82"/>
      <c r="F128" s="80"/>
      <c r="G128" s="82"/>
    </row>
    <row r="129" spans="1:7" x14ac:dyDescent="0.25">
      <c r="A129" s="80"/>
      <c r="C129" s="82"/>
      <c r="D129" s="82"/>
      <c r="E129" s="82"/>
      <c r="F129" s="80"/>
      <c r="G129" s="82"/>
    </row>
    <row r="130" spans="1:7" x14ac:dyDescent="0.25">
      <c r="A130" s="80"/>
      <c r="C130" s="82"/>
      <c r="D130" s="82"/>
      <c r="E130" s="82"/>
      <c r="F130" s="80"/>
      <c r="G130" s="82"/>
    </row>
    <row r="131" spans="1:7" x14ac:dyDescent="0.25">
      <c r="A131" s="80"/>
      <c r="C131" s="82"/>
      <c r="D131" s="82"/>
      <c r="E131" s="82"/>
      <c r="F131" s="80"/>
      <c r="G131" s="82"/>
    </row>
    <row r="132" spans="1:7" x14ac:dyDescent="0.25">
      <c r="A132" s="80"/>
      <c r="C132" s="82"/>
      <c r="D132" s="82"/>
      <c r="E132" s="82"/>
      <c r="F132" s="80"/>
      <c r="G132" s="82"/>
    </row>
    <row r="133" spans="1:7" x14ac:dyDescent="0.25">
      <c r="A133" s="80"/>
      <c r="C133" s="82"/>
      <c r="D133" s="82"/>
      <c r="E133" s="82"/>
      <c r="F133" s="80"/>
      <c r="G133" s="82"/>
    </row>
    <row r="134" spans="1:7" x14ac:dyDescent="0.25">
      <c r="A134" s="80"/>
      <c r="C134" s="82"/>
      <c r="D134" s="82"/>
      <c r="E134" s="82"/>
      <c r="F134" s="80"/>
      <c r="G134" s="82"/>
    </row>
    <row r="135" spans="1:7" x14ac:dyDescent="0.25">
      <c r="A135" s="80"/>
      <c r="C135" s="82"/>
      <c r="D135" s="82"/>
      <c r="E135" s="82"/>
      <c r="F135" s="80"/>
      <c r="G135" s="82"/>
    </row>
    <row r="136" spans="1:7" x14ac:dyDescent="0.25">
      <c r="A136" s="80"/>
      <c r="C136" s="82"/>
      <c r="D136" s="82"/>
      <c r="E136" s="82"/>
      <c r="F136" s="80"/>
      <c r="G136" s="82"/>
    </row>
    <row r="137" spans="1:7" x14ac:dyDescent="0.25">
      <c r="A137" s="80"/>
      <c r="C137" s="82"/>
      <c r="D137" s="82"/>
      <c r="E137" s="82"/>
      <c r="F137" s="80"/>
      <c r="G137" s="82"/>
    </row>
    <row r="138" spans="1:7" x14ac:dyDescent="0.25">
      <c r="A138" s="80"/>
      <c r="C138" s="82"/>
      <c r="D138" s="82"/>
      <c r="E138" s="82"/>
      <c r="F138" s="80"/>
      <c r="G138" s="82"/>
    </row>
    <row r="139" spans="1:7" x14ac:dyDescent="0.25">
      <c r="A139" s="80"/>
      <c r="C139" s="82"/>
      <c r="D139" s="82"/>
      <c r="E139" s="82"/>
      <c r="F139" s="80"/>
      <c r="G139" s="82"/>
    </row>
    <row r="140" spans="1:7" x14ac:dyDescent="0.25">
      <c r="A140" s="80"/>
      <c r="C140" s="82"/>
      <c r="D140" s="82"/>
      <c r="E140" s="82"/>
      <c r="F140" s="80"/>
      <c r="G140" s="82"/>
    </row>
    <row r="141" spans="1:7" x14ac:dyDescent="0.25">
      <c r="A141" s="80"/>
      <c r="C141" s="82"/>
      <c r="D141" s="82"/>
      <c r="E141" s="82"/>
      <c r="F141" s="80"/>
      <c r="G141" s="82"/>
    </row>
    <row r="142" spans="1:7" x14ac:dyDescent="0.25">
      <c r="A142" s="80"/>
      <c r="C142" s="82"/>
      <c r="D142" s="82"/>
      <c r="E142" s="82"/>
      <c r="F142" s="80"/>
      <c r="G142" s="82"/>
    </row>
    <row r="143" spans="1:7" x14ac:dyDescent="0.25">
      <c r="A143" s="80"/>
      <c r="C143" s="82"/>
      <c r="D143" s="82"/>
      <c r="E143" s="82"/>
      <c r="F143" s="80"/>
      <c r="G143" s="82"/>
    </row>
    <row r="144" spans="1:7" x14ac:dyDescent="0.25">
      <c r="A144" s="80"/>
      <c r="C144" s="82"/>
      <c r="D144" s="82"/>
      <c r="E144" s="82"/>
      <c r="F144" s="80"/>
      <c r="G144" s="82"/>
    </row>
    <row r="145" spans="1:7" x14ac:dyDescent="0.25">
      <c r="A145" s="80"/>
      <c r="C145" s="82"/>
      <c r="D145" s="82"/>
      <c r="E145" s="82"/>
      <c r="F145" s="80"/>
      <c r="G145" s="82"/>
    </row>
    <row r="146" spans="1:7" x14ac:dyDescent="0.25">
      <c r="A146" s="80"/>
      <c r="C146" s="82"/>
      <c r="D146" s="82"/>
      <c r="E146" s="82"/>
      <c r="F146" s="80"/>
      <c r="G146" s="82"/>
    </row>
    <row r="147" spans="1:7" x14ac:dyDescent="0.25">
      <c r="A147" s="80"/>
      <c r="C147" s="82"/>
      <c r="D147" s="82"/>
      <c r="E147" s="82"/>
      <c r="F147" s="80"/>
      <c r="G147" s="82"/>
    </row>
  </sheetData>
  <autoFilter ref="A5:O107"/>
  <mergeCells count="103">
    <mergeCell ref="K2:L2"/>
    <mergeCell ref="A3:L3"/>
    <mergeCell ref="A4:A5"/>
    <mergeCell ref="B4:B5"/>
    <mergeCell ref="C4:C5"/>
    <mergeCell ref="D4:G4"/>
    <mergeCell ref="H4:K4"/>
    <mergeCell ref="L4:L5"/>
    <mergeCell ref="A6:L6"/>
    <mergeCell ref="A7:L7"/>
    <mergeCell ref="A8:L8"/>
    <mergeCell ref="A9:A16"/>
    <mergeCell ref="B9:B16"/>
    <mergeCell ref="C9:C16"/>
    <mergeCell ref="D9:D16"/>
    <mergeCell ref="E9:E16"/>
    <mergeCell ref="F9:F12"/>
    <mergeCell ref="L9:L25"/>
    <mergeCell ref="F13:F16"/>
    <mergeCell ref="A17:A27"/>
    <mergeCell ref="B17:B27"/>
    <mergeCell ref="C17:C26"/>
    <mergeCell ref="D17:D26"/>
    <mergeCell ref="E17:E26"/>
    <mergeCell ref="F17:F23"/>
    <mergeCell ref="L28:L29"/>
    <mergeCell ref="A33:B33"/>
    <mergeCell ref="A34:L34"/>
    <mergeCell ref="A35:A42"/>
    <mergeCell ref="B35:B42"/>
    <mergeCell ref="C35:C42"/>
    <mergeCell ref="D35:D42"/>
    <mergeCell ref="E35:E42"/>
    <mergeCell ref="F35:F38"/>
    <mergeCell ref="L35:L50"/>
    <mergeCell ref="A28:A29"/>
    <mergeCell ref="B28:B29"/>
    <mergeCell ref="C28:C29"/>
    <mergeCell ref="D28:D29"/>
    <mergeCell ref="E28:E29"/>
    <mergeCell ref="F28:F29"/>
    <mergeCell ref="F39:F42"/>
    <mergeCell ref="A43:A56"/>
    <mergeCell ref="B43:B56"/>
    <mergeCell ref="C43:C56"/>
    <mergeCell ref="D43:D56"/>
    <mergeCell ref="E43:E56"/>
    <mergeCell ref="F43:F50"/>
    <mergeCell ref="F52:F56"/>
    <mergeCell ref="A67:B67"/>
    <mergeCell ref="A69:A75"/>
    <mergeCell ref="B69:B75"/>
    <mergeCell ref="C69:C75"/>
    <mergeCell ref="D69:D75"/>
    <mergeCell ref="L52:L56"/>
    <mergeCell ref="A60:A63"/>
    <mergeCell ref="B60:B63"/>
    <mergeCell ref="C60:C63"/>
    <mergeCell ref="D60:D63"/>
    <mergeCell ref="E60:E63"/>
    <mergeCell ref="F60:F63"/>
    <mergeCell ref="L60:L63"/>
    <mergeCell ref="A57:A58"/>
    <mergeCell ref="B57:B58"/>
    <mergeCell ref="C57:C58"/>
    <mergeCell ref="D57:D58"/>
    <mergeCell ref="E57:E58"/>
    <mergeCell ref="F57:F58"/>
    <mergeCell ref="F69:F75"/>
    <mergeCell ref="L69:L75"/>
    <mergeCell ref="F82:F84"/>
    <mergeCell ref="E69:E75"/>
    <mergeCell ref="L82:L84"/>
    <mergeCell ref="A76:A79"/>
    <mergeCell ref="B76:B79"/>
    <mergeCell ref="C76:C79"/>
    <mergeCell ref="D76:D79"/>
    <mergeCell ref="F76:F77"/>
    <mergeCell ref="E76:E79"/>
    <mergeCell ref="K1:L1"/>
    <mergeCell ref="A107:B107"/>
    <mergeCell ref="A108:B108"/>
    <mergeCell ref="A109:B109"/>
    <mergeCell ref="L87:L96"/>
    <mergeCell ref="A96:A99"/>
    <mergeCell ref="B96:B99"/>
    <mergeCell ref="C96:C99"/>
    <mergeCell ref="A106:B106"/>
    <mergeCell ref="A85:B85"/>
    <mergeCell ref="A86:H86"/>
    <mergeCell ref="A87:A93"/>
    <mergeCell ref="B87:B93"/>
    <mergeCell ref="C87:C93"/>
    <mergeCell ref="D87:D93"/>
    <mergeCell ref="E87:E93"/>
    <mergeCell ref="F87:F90"/>
    <mergeCell ref="A80:B80"/>
    <mergeCell ref="A81:L81"/>
    <mergeCell ref="A82:A84"/>
    <mergeCell ref="B82:B84"/>
    <mergeCell ref="C82:C84"/>
    <mergeCell ref="D82:D84"/>
    <mergeCell ref="E82:E84"/>
  </mergeCells>
  <printOptions gridLines="1"/>
  <pageMargins left="0.59055118110236227" right="0.39370078740157483" top="0.39370078740157483" bottom="0.19685039370078741" header="0.39370078740157483" footer="0.19685039370078741"/>
  <pageSetup paperSize="9" scale="53" fitToHeight="4" orientation="landscape" r:id="rId1"/>
  <headerFooter differentFirst="1">
    <oddHeader>&amp;C&amp;P</oddHeader>
  </headerFooter>
  <rowBreaks count="3" manualBreakCount="3">
    <brk id="42" max="16383" man="1"/>
    <brk id="89" max="11" man="1"/>
    <brk id="10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M60"/>
  <sheetViews>
    <sheetView tabSelected="1" view="pageBreakPreview" topLeftCell="C1" zoomScale="60" zoomScaleNormal="75" workbookViewId="0">
      <selection activeCell="L4" sqref="L4:L5"/>
    </sheetView>
  </sheetViews>
  <sheetFormatPr defaultRowHeight="15.75" x14ac:dyDescent="0.25"/>
  <cols>
    <col min="1" max="1" width="7.375" style="88" customWidth="1"/>
    <col min="2" max="2" width="79.375" style="6" customWidth="1"/>
    <col min="3" max="3" width="18.875" style="93" customWidth="1"/>
    <col min="4" max="4" width="11.375" style="93" customWidth="1"/>
    <col min="5" max="5" width="12" style="93" customWidth="1"/>
    <col min="6" max="6" width="15.125" style="93" customWidth="1"/>
    <col min="7" max="7" width="11.375" style="93" customWidth="1"/>
    <col min="8" max="10" width="16.375" style="93" customWidth="1"/>
    <col min="11" max="11" width="16.375" style="6" customWidth="1"/>
    <col min="12" max="12" width="35.5" style="6" customWidth="1"/>
    <col min="13" max="13" width="13" style="6" customWidth="1"/>
    <col min="14" max="14" width="22.125" style="6" customWidth="1"/>
    <col min="15" max="256" width="9" style="6"/>
    <col min="257" max="257" width="7.375" style="6" customWidth="1"/>
    <col min="258" max="258" width="79.375" style="6" customWidth="1"/>
    <col min="259" max="259" width="18.875" style="6" customWidth="1"/>
    <col min="260" max="260" width="11.375" style="6" customWidth="1"/>
    <col min="261" max="261" width="12" style="6" customWidth="1"/>
    <col min="262" max="262" width="15.125" style="6" customWidth="1"/>
    <col min="263" max="263" width="11.375" style="6" customWidth="1"/>
    <col min="264" max="267" width="16.375" style="6" customWidth="1"/>
    <col min="268" max="268" width="35.5" style="6" customWidth="1"/>
    <col min="269" max="269" width="13" style="6" customWidth="1"/>
    <col min="270" max="270" width="22.125" style="6" customWidth="1"/>
    <col min="271" max="512" width="9" style="6"/>
    <col min="513" max="513" width="7.375" style="6" customWidth="1"/>
    <col min="514" max="514" width="79.375" style="6" customWidth="1"/>
    <col min="515" max="515" width="18.875" style="6" customWidth="1"/>
    <col min="516" max="516" width="11.375" style="6" customWidth="1"/>
    <col min="517" max="517" width="12" style="6" customWidth="1"/>
    <col min="518" max="518" width="15.125" style="6" customWidth="1"/>
    <col min="519" max="519" width="11.375" style="6" customWidth="1"/>
    <col min="520" max="523" width="16.375" style="6" customWidth="1"/>
    <col min="524" max="524" width="35.5" style="6" customWidth="1"/>
    <col min="525" max="525" width="13" style="6" customWidth="1"/>
    <col min="526" max="526" width="22.125" style="6" customWidth="1"/>
    <col min="527" max="768" width="9" style="6"/>
    <col min="769" max="769" width="7.375" style="6" customWidth="1"/>
    <col min="770" max="770" width="79.375" style="6" customWidth="1"/>
    <col min="771" max="771" width="18.875" style="6" customWidth="1"/>
    <col min="772" max="772" width="11.375" style="6" customWidth="1"/>
    <col min="773" max="773" width="12" style="6" customWidth="1"/>
    <col min="774" max="774" width="15.125" style="6" customWidth="1"/>
    <col min="775" max="775" width="11.375" style="6" customWidth="1"/>
    <col min="776" max="779" width="16.375" style="6" customWidth="1"/>
    <col min="780" max="780" width="35.5" style="6" customWidth="1"/>
    <col min="781" max="781" width="13" style="6" customWidth="1"/>
    <col min="782" max="782" width="22.125" style="6" customWidth="1"/>
    <col min="783" max="1024" width="9" style="6"/>
    <col min="1025" max="1025" width="7.375" style="6" customWidth="1"/>
    <col min="1026" max="1026" width="79.375" style="6" customWidth="1"/>
    <col min="1027" max="1027" width="18.875" style="6" customWidth="1"/>
    <col min="1028" max="1028" width="11.375" style="6" customWidth="1"/>
    <col min="1029" max="1029" width="12" style="6" customWidth="1"/>
    <col min="1030" max="1030" width="15.125" style="6" customWidth="1"/>
    <col min="1031" max="1031" width="11.375" style="6" customWidth="1"/>
    <col min="1032" max="1035" width="16.375" style="6" customWidth="1"/>
    <col min="1036" max="1036" width="35.5" style="6" customWidth="1"/>
    <col min="1037" max="1037" width="13" style="6" customWidth="1"/>
    <col min="1038" max="1038" width="22.125" style="6" customWidth="1"/>
    <col min="1039" max="1280" width="9" style="6"/>
    <col min="1281" max="1281" width="7.375" style="6" customWidth="1"/>
    <col min="1282" max="1282" width="79.375" style="6" customWidth="1"/>
    <col min="1283" max="1283" width="18.875" style="6" customWidth="1"/>
    <col min="1284" max="1284" width="11.375" style="6" customWidth="1"/>
    <col min="1285" max="1285" width="12" style="6" customWidth="1"/>
    <col min="1286" max="1286" width="15.125" style="6" customWidth="1"/>
    <col min="1287" max="1287" width="11.375" style="6" customWidth="1"/>
    <col min="1288" max="1291" width="16.375" style="6" customWidth="1"/>
    <col min="1292" max="1292" width="35.5" style="6" customWidth="1"/>
    <col min="1293" max="1293" width="13" style="6" customWidth="1"/>
    <col min="1294" max="1294" width="22.125" style="6" customWidth="1"/>
    <col min="1295" max="1536" width="9" style="6"/>
    <col min="1537" max="1537" width="7.375" style="6" customWidth="1"/>
    <col min="1538" max="1538" width="79.375" style="6" customWidth="1"/>
    <col min="1539" max="1539" width="18.875" style="6" customWidth="1"/>
    <col min="1540" max="1540" width="11.375" style="6" customWidth="1"/>
    <col min="1541" max="1541" width="12" style="6" customWidth="1"/>
    <col min="1542" max="1542" width="15.125" style="6" customWidth="1"/>
    <col min="1543" max="1543" width="11.375" style="6" customWidth="1"/>
    <col min="1544" max="1547" width="16.375" style="6" customWidth="1"/>
    <col min="1548" max="1548" width="35.5" style="6" customWidth="1"/>
    <col min="1549" max="1549" width="13" style="6" customWidth="1"/>
    <col min="1550" max="1550" width="22.125" style="6" customWidth="1"/>
    <col min="1551" max="1792" width="9" style="6"/>
    <col min="1793" max="1793" width="7.375" style="6" customWidth="1"/>
    <col min="1794" max="1794" width="79.375" style="6" customWidth="1"/>
    <col min="1795" max="1795" width="18.875" style="6" customWidth="1"/>
    <col min="1796" max="1796" width="11.375" style="6" customWidth="1"/>
    <col min="1797" max="1797" width="12" style="6" customWidth="1"/>
    <col min="1798" max="1798" width="15.125" style="6" customWidth="1"/>
    <col min="1799" max="1799" width="11.375" style="6" customWidth="1"/>
    <col min="1800" max="1803" width="16.375" style="6" customWidth="1"/>
    <col min="1804" max="1804" width="35.5" style="6" customWidth="1"/>
    <col min="1805" max="1805" width="13" style="6" customWidth="1"/>
    <col min="1806" max="1806" width="22.125" style="6" customWidth="1"/>
    <col min="1807" max="2048" width="9" style="6"/>
    <col min="2049" max="2049" width="7.375" style="6" customWidth="1"/>
    <col min="2050" max="2050" width="79.375" style="6" customWidth="1"/>
    <col min="2051" max="2051" width="18.875" style="6" customWidth="1"/>
    <col min="2052" max="2052" width="11.375" style="6" customWidth="1"/>
    <col min="2053" max="2053" width="12" style="6" customWidth="1"/>
    <col min="2054" max="2054" width="15.125" style="6" customWidth="1"/>
    <col min="2055" max="2055" width="11.375" style="6" customWidth="1"/>
    <col min="2056" max="2059" width="16.375" style="6" customWidth="1"/>
    <col min="2060" max="2060" width="35.5" style="6" customWidth="1"/>
    <col min="2061" max="2061" width="13" style="6" customWidth="1"/>
    <col min="2062" max="2062" width="22.125" style="6" customWidth="1"/>
    <col min="2063" max="2304" width="9" style="6"/>
    <col min="2305" max="2305" width="7.375" style="6" customWidth="1"/>
    <col min="2306" max="2306" width="79.375" style="6" customWidth="1"/>
    <col min="2307" max="2307" width="18.875" style="6" customWidth="1"/>
    <col min="2308" max="2308" width="11.375" style="6" customWidth="1"/>
    <col min="2309" max="2309" width="12" style="6" customWidth="1"/>
    <col min="2310" max="2310" width="15.125" style="6" customWidth="1"/>
    <col min="2311" max="2311" width="11.375" style="6" customWidth="1"/>
    <col min="2312" max="2315" width="16.375" style="6" customWidth="1"/>
    <col min="2316" max="2316" width="35.5" style="6" customWidth="1"/>
    <col min="2317" max="2317" width="13" style="6" customWidth="1"/>
    <col min="2318" max="2318" width="22.125" style="6" customWidth="1"/>
    <col min="2319" max="2560" width="9" style="6"/>
    <col min="2561" max="2561" width="7.375" style="6" customWidth="1"/>
    <col min="2562" max="2562" width="79.375" style="6" customWidth="1"/>
    <col min="2563" max="2563" width="18.875" style="6" customWidth="1"/>
    <col min="2564" max="2564" width="11.375" style="6" customWidth="1"/>
    <col min="2565" max="2565" width="12" style="6" customWidth="1"/>
    <col min="2566" max="2566" width="15.125" style="6" customWidth="1"/>
    <col min="2567" max="2567" width="11.375" style="6" customWidth="1"/>
    <col min="2568" max="2571" width="16.375" style="6" customWidth="1"/>
    <col min="2572" max="2572" width="35.5" style="6" customWidth="1"/>
    <col min="2573" max="2573" width="13" style="6" customWidth="1"/>
    <col min="2574" max="2574" width="22.125" style="6" customWidth="1"/>
    <col min="2575" max="2816" width="9" style="6"/>
    <col min="2817" max="2817" width="7.375" style="6" customWidth="1"/>
    <col min="2818" max="2818" width="79.375" style="6" customWidth="1"/>
    <col min="2819" max="2819" width="18.875" style="6" customWidth="1"/>
    <col min="2820" max="2820" width="11.375" style="6" customWidth="1"/>
    <col min="2821" max="2821" width="12" style="6" customWidth="1"/>
    <col min="2822" max="2822" width="15.125" style="6" customWidth="1"/>
    <col min="2823" max="2823" width="11.375" style="6" customWidth="1"/>
    <col min="2824" max="2827" width="16.375" style="6" customWidth="1"/>
    <col min="2828" max="2828" width="35.5" style="6" customWidth="1"/>
    <col min="2829" max="2829" width="13" style="6" customWidth="1"/>
    <col min="2830" max="2830" width="22.125" style="6" customWidth="1"/>
    <col min="2831" max="3072" width="9" style="6"/>
    <col min="3073" max="3073" width="7.375" style="6" customWidth="1"/>
    <col min="3074" max="3074" width="79.375" style="6" customWidth="1"/>
    <col min="3075" max="3075" width="18.875" style="6" customWidth="1"/>
    <col min="3076" max="3076" width="11.375" style="6" customWidth="1"/>
    <col min="3077" max="3077" width="12" style="6" customWidth="1"/>
    <col min="3078" max="3078" width="15.125" style="6" customWidth="1"/>
    <col min="3079" max="3079" width="11.375" style="6" customWidth="1"/>
    <col min="3080" max="3083" width="16.375" style="6" customWidth="1"/>
    <col min="3084" max="3084" width="35.5" style="6" customWidth="1"/>
    <col min="3085" max="3085" width="13" style="6" customWidth="1"/>
    <col min="3086" max="3086" width="22.125" style="6" customWidth="1"/>
    <col min="3087" max="3328" width="9" style="6"/>
    <col min="3329" max="3329" width="7.375" style="6" customWidth="1"/>
    <col min="3330" max="3330" width="79.375" style="6" customWidth="1"/>
    <col min="3331" max="3331" width="18.875" style="6" customWidth="1"/>
    <col min="3332" max="3332" width="11.375" style="6" customWidth="1"/>
    <col min="3333" max="3333" width="12" style="6" customWidth="1"/>
    <col min="3334" max="3334" width="15.125" style="6" customWidth="1"/>
    <col min="3335" max="3335" width="11.375" style="6" customWidth="1"/>
    <col min="3336" max="3339" width="16.375" style="6" customWidth="1"/>
    <col min="3340" max="3340" width="35.5" style="6" customWidth="1"/>
    <col min="3341" max="3341" width="13" style="6" customWidth="1"/>
    <col min="3342" max="3342" width="22.125" style="6" customWidth="1"/>
    <col min="3343" max="3584" width="9" style="6"/>
    <col min="3585" max="3585" width="7.375" style="6" customWidth="1"/>
    <col min="3586" max="3586" width="79.375" style="6" customWidth="1"/>
    <col min="3587" max="3587" width="18.875" style="6" customWidth="1"/>
    <col min="3588" max="3588" width="11.375" style="6" customWidth="1"/>
    <col min="3589" max="3589" width="12" style="6" customWidth="1"/>
    <col min="3590" max="3590" width="15.125" style="6" customWidth="1"/>
    <col min="3591" max="3591" width="11.375" style="6" customWidth="1"/>
    <col min="3592" max="3595" width="16.375" style="6" customWidth="1"/>
    <col min="3596" max="3596" width="35.5" style="6" customWidth="1"/>
    <col min="3597" max="3597" width="13" style="6" customWidth="1"/>
    <col min="3598" max="3598" width="22.125" style="6" customWidth="1"/>
    <col min="3599" max="3840" width="9" style="6"/>
    <col min="3841" max="3841" width="7.375" style="6" customWidth="1"/>
    <col min="3842" max="3842" width="79.375" style="6" customWidth="1"/>
    <col min="3843" max="3843" width="18.875" style="6" customWidth="1"/>
    <col min="3844" max="3844" width="11.375" style="6" customWidth="1"/>
    <col min="3845" max="3845" width="12" style="6" customWidth="1"/>
    <col min="3846" max="3846" width="15.125" style="6" customWidth="1"/>
    <col min="3847" max="3847" width="11.375" style="6" customWidth="1"/>
    <col min="3848" max="3851" width="16.375" style="6" customWidth="1"/>
    <col min="3852" max="3852" width="35.5" style="6" customWidth="1"/>
    <col min="3853" max="3853" width="13" style="6" customWidth="1"/>
    <col min="3854" max="3854" width="22.125" style="6" customWidth="1"/>
    <col min="3855" max="4096" width="9" style="6"/>
    <col min="4097" max="4097" width="7.375" style="6" customWidth="1"/>
    <col min="4098" max="4098" width="79.375" style="6" customWidth="1"/>
    <col min="4099" max="4099" width="18.875" style="6" customWidth="1"/>
    <col min="4100" max="4100" width="11.375" style="6" customWidth="1"/>
    <col min="4101" max="4101" width="12" style="6" customWidth="1"/>
    <col min="4102" max="4102" width="15.125" style="6" customWidth="1"/>
    <col min="4103" max="4103" width="11.375" style="6" customWidth="1"/>
    <col min="4104" max="4107" width="16.375" style="6" customWidth="1"/>
    <col min="4108" max="4108" width="35.5" style="6" customWidth="1"/>
    <col min="4109" max="4109" width="13" style="6" customWidth="1"/>
    <col min="4110" max="4110" width="22.125" style="6" customWidth="1"/>
    <col min="4111" max="4352" width="9" style="6"/>
    <col min="4353" max="4353" width="7.375" style="6" customWidth="1"/>
    <col min="4354" max="4354" width="79.375" style="6" customWidth="1"/>
    <col min="4355" max="4355" width="18.875" style="6" customWidth="1"/>
    <col min="4356" max="4356" width="11.375" style="6" customWidth="1"/>
    <col min="4357" max="4357" width="12" style="6" customWidth="1"/>
    <col min="4358" max="4358" width="15.125" style="6" customWidth="1"/>
    <col min="4359" max="4359" width="11.375" style="6" customWidth="1"/>
    <col min="4360" max="4363" width="16.375" style="6" customWidth="1"/>
    <col min="4364" max="4364" width="35.5" style="6" customWidth="1"/>
    <col min="4365" max="4365" width="13" style="6" customWidth="1"/>
    <col min="4366" max="4366" width="22.125" style="6" customWidth="1"/>
    <col min="4367" max="4608" width="9" style="6"/>
    <col min="4609" max="4609" width="7.375" style="6" customWidth="1"/>
    <col min="4610" max="4610" width="79.375" style="6" customWidth="1"/>
    <col min="4611" max="4611" width="18.875" style="6" customWidth="1"/>
    <col min="4612" max="4612" width="11.375" style="6" customWidth="1"/>
    <col min="4613" max="4613" width="12" style="6" customWidth="1"/>
    <col min="4614" max="4614" width="15.125" style="6" customWidth="1"/>
    <col min="4615" max="4615" width="11.375" style="6" customWidth="1"/>
    <col min="4616" max="4619" width="16.375" style="6" customWidth="1"/>
    <col min="4620" max="4620" width="35.5" style="6" customWidth="1"/>
    <col min="4621" max="4621" width="13" style="6" customWidth="1"/>
    <col min="4622" max="4622" width="22.125" style="6" customWidth="1"/>
    <col min="4623" max="4864" width="9" style="6"/>
    <col min="4865" max="4865" width="7.375" style="6" customWidth="1"/>
    <col min="4866" max="4866" width="79.375" style="6" customWidth="1"/>
    <col min="4867" max="4867" width="18.875" style="6" customWidth="1"/>
    <col min="4868" max="4868" width="11.375" style="6" customWidth="1"/>
    <col min="4869" max="4869" width="12" style="6" customWidth="1"/>
    <col min="4870" max="4870" width="15.125" style="6" customWidth="1"/>
    <col min="4871" max="4871" width="11.375" style="6" customWidth="1"/>
    <col min="4872" max="4875" width="16.375" style="6" customWidth="1"/>
    <col min="4876" max="4876" width="35.5" style="6" customWidth="1"/>
    <col min="4877" max="4877" width="13" style="6" customWidth="1"/>
    <col min="4878" max="4878" width="22.125" style="6" customWidth="1"/>
    <col min="4879" max="5120" width="9" style="6"/>
    <col min="5121" max="5121" width="7.375" style="6" customWidth="1"/>
    <col min="5122" max="5122" width="79.375" style="6" customWidth="1"/>
    <col min="5123" max="5123" width="18.875" style="6" customWidth="1"/>
    <col min="5124" max="5124" width="11.375" style="6" customWidth="1"/>
    <col min="5125" max="5125" width="12" style="6" customWidth="1"/>
    <col min="5126" max="5126" width="15.125" style="6" customWidth="1"/>
    <col min="5127" max="5127" width="11.375" style="6" customWidth="1"/>
    <col min="5128" max="5131" width="16.375" style="6" customWidth="1"/>
    <col min="5132" max="5132" width="35.5" style="6" customWidth="1"/>
    <col min="5133" max="5133" width="13" style="6" customWidth="1"/>
    <col min="5134" max="5134" width="22.125" style="6" customWidth="1"/>
    <col min="5135" max="5376" width="9" style="6"/>
    <col min="5377" max="5377" width="7.375" style="6" customWidth="1"/>
    <col min="5378" max="5378" width="79.375" style="6" customWidth="1"/>
    <col min="5379" max="5379" width="18.875" style="6" customWidth="1"/>
    <col min="5380" max="5380" width="11.375" style="6" customWidth="1"/>
    <col min="5381" max="5381" width="12" style="6" customWidth="1"/>
    <col min="5382" max="5382" width="15.125" style="6" customWidth="1"/>
    <col min="5383" max="5383" width="11.375" style="6" customWidth="1"/>
    <col min="5384" max="5387" width="16.375" style="6" customWidth="1"/>
    <col min="5388" max="5388" width="35.5" style="6" customWidth="1"/>
    <col min="5389" max="5389" width="13" style="6" customWidth="1"/>
    <col min="5390" max="5390" width="22.125" style="6" customWidth="1"/>
    <col min="5391" max="5632" width="9" style="6"/>
    <col min="5633" max="5633" width="7.375" style="6" customWidth="1"/>
    <col min="5634" max="5634" width="79.375" style="6" customWidth="1"/>
    <col min="5635" max="5635" width="18.875" style="6" customWidth="1"/>
    <col min="5636" max="5636" width="11.375" style="6" customWidth="1"/>
    <col min="5637" max="5637" width="12" style="6" customWidth="1"/>
    <col min="5638" max="5638" width="15.125" style="6" customWidth="1"/>
    <col min="5639" max="5639" width="11.375" style="6" customWidth="1"/>
    <col min="5640" max="5643" width="16.375" style="6" customWidth="1"/>
    <col min="5644" max="5644" width="35.5" style="6" customWidth="1"/>
    <col min="5645" max="5645" width="13" style="6" customWidth="1"/>
    <col min="5646" max="5646" width="22.125" style="6" customWidth="1"/>
    <col min="5647" max="5888" width="9" style="6"/>
    <col min="5889" max="5889" width="7.375" style="6" customWidth="1"/>
    <col min="5890" max="5890" width="79.375" style="6" customWidth="1"/>
    <col min="5891" max="5891" width="18.875" style="6" customWidth="1"/>
    <col min="5892" max="5892" width="11.375" style="6" customWidth="1"/>
    <col min="5893" max="5893" width="12" style="6" customWidth="1"/>
    <col min="5894" max="5894" width="15.125" style="6" customWidth="1"/>
    <col min="5895" max="5895" width="11.375" style="6" customWidth="1"/>
    <col min="5896" max="5899" width="16.375" style="6" customWidth="1"/>
    <col min="5900" max="5900" width="35.5" style="6" customWidth="1"/>
    <col min="5901" max="5901" width="13" style="6" customWidth="1"/>
    <col min="5902" max="5902" width="22.125" style="6" customWidth="1"/>
    <col min="5903" max="6144" width="9" style="6"/>
    <col min="6145" max="6145" width="7.375" style="6" customWidth="1"/>
    <col min="6146" max="6146" width="79.375" style="6" customWidth="1"/>
    <col min="6147" max="6147" width="18.875" style="6" customWidth="1"/>
    <col min="6148" max="6148" width="11.375" style="6" customWidth="1"/>
    <col min="6149" max="6149" width="12" style="6" customWidth="1"/>
    <col min="6150" max="6150" width="15.125" style="6" customWidth="1"/>
    <col min="6151" max="6151" width="11.375" style="6" customWidth="1"/>
    <col min="6152" max="6155" width="16.375" style="6" customWidth="1"/>
    <col min="6156" max="6156" width="35.5" style="6" customWidth="1"/>
    <col min="6157" max="6157" width="13" style="6" customWidth="1"/>
    <col min="6158" max="6158" width="22.125" style="6" customWidth="1"/>
    <col min="6159" max="6400" width="9" style="6"/>
    <col min="6401" max="6401" width="7.375" style="6" customWidth="1"/>
    <col min="6402" max="6402" width="79.375" style="6" customWidth="1"/>
    <col min="6403" max="6403" width="18.875" style="6" customWidth="1"/>
    <col min="6404" max="6404" width="11.375" style="6" customWidth="1"/>
    <col min="6405" max="6405" width="12" style="6" customWidth="1"/>
    <col min="6406" max="6406" width="15.125" style="6" customWidth="1"/>
    <col min="6407" max="6407" width="11.375" style="6" customWidth="1"/>
    <col min="6408" max="6411" width="16.375" style="6" customWidth="1"/>
    <col min="6412" max="6412" width="35.5" style="6" customWidth="1"/>
    <col min="6413" max="6413" width="13" style="6" customWidth="1"/>
    <col min="6414" max="6414" width="22.125" style="6" customWidth="1"/>
    <col min="6415" max="6656" width="9" style="6"/>
    <col min="6657" max="6657" width="7.375" style="6" customWidth="1"/>
    <col min="6658" max="6658" width="79.375" style="6" customWidth="1"/>
    <col min="6659" max="6659" width="18.875" style="6" customWidth="1"/>
    <col min="6660" max="6660" width="11.375" style="6" customWidth="1"/>
    <col min="6661" max="6661" width="12" style="6" customWidth="1"/>
    <col min="6662" max="6662" width="15.125" style="6" customWidth="1"/>
    <col min="6663" max="6663" width="11.375" style="6" customWidth="1"/>
    <col min="6664" max="6667" width="16.375" style="6" customWidth="1"/>
    <col min="6668" max="6668" width="35.5" style="6" customWidth="1"/>
    <col min="6669" max="6669" width="13" style="6" customWidth="1"/>
    <col min="6670" max="6670" width="22.125" style="6" customWidth="1"/>
    <col min="6671" max="6912" width="9" style="6"/>
    <col min="6913" max="6913" width="7.375" style="6" customWidth="1"/>
    <col min="6914" max="6914" width="79.375" style="6" customWidth="1"/>
    <col min="6915" max="6915" width="18.875" style="6" customWidth="1"/>
    <col min="6916" max="6916" width="11.375" style="6" customWidth="1"/>
    <col min="6917" max="6917" width="12" style="6" customWidth="1"/>
    <col min="6918" max="6918" width="15.125" style="6" customWidth="1"/>
    <col min="6919" max="6919" width="11.375" style="6" customWidth="1"/>
    <col min="6920" max="6923" width="16.375" style="6" customWidth="1"/>
    <col min="6924" max="6924" width="35.5" style="6" customWidth="1"/>
    <col min="6925" max="6925" width="13" style="6" customWidth="1"/>
    <col min="6926" max="6926" width="22.125" style="6" customWidth="1"/>
    <col min="6927" max="7168" width="9" style="6"/>
    <col min="7169" max="7169" width="7.375" style="6" customWidth="1"/>
    <col min="7170" max="7170" width="79.375" style="6" customWidth="1"/>
    <col min="7171" max="7171" width="18.875" style="6" customWidth="1"/>
    <col min="7172" max="7172" width="11.375" style="6" customWidth="1"/>
    <col min="7173" max="7173" width="12" style="6" customWidth="1"/>
    <col min="7174" max="7174" width="15.125" style="6" customWidth="1"/>
    <col min="7175" max="7175" width="11.375" style="6" customWidth="1"/>
    <col min="7176" max="7179" width="16.375" style="6" customWidth="1"/>
    <col min="7180" max="7180" width="35.5" style="6" customWidth="1"/>
    <col min="7181" max="7181" width="13" style="6" customWidth="1"/>
    <col min="7182" max="7182" width="22.125" style="6" customWidth="1"/>
    <col min="7183" max="7424" width="9" style="6"/>
    <col min="7425" max="7425" width="7.375" style="6" customWidth="1"/>
    <col min="7426" max="7426" width="79.375" style="6" customWidth="1"/>
    <col min="7427" max="7427" width="18.875" style="6" customWidth="1"/>
    <col min="7428" max="7428" width="11.375" style="6" customWidth="1"/>
    <col min="7429" max="7429" width="12" style="6" customWidth="1"/>
    <col min="7430" max="7430" width="15.125" style="6" customWidth="1"/>
    <col min="7431" max="7431" width="11.375" style="6" customWidth="1"/>
    <col min="7432" max="7435" width="16.375" style="6" customWidth="1"/>
    <col min="7436" max="7436" width="35.5" style="6" customWidth="1"/>
    <col min="7437" max="7437" width="13" style="6" customWidth="1"/>
    <col min="7438" max="7438" width="22.125" style="6" customWidth="1"/>
    <col min="7439" max="7680" width="9" style="6"/>
    <col min="7681" max="7681" width="7.375" style="6" customWidth="1"/>
    <col min="7682" max="7682" width="79.375" style="6" customWidth="1"/>
    <col min="7683" max="7683" width="18.875" style="6" customWidth="1"/>
    <col min="7684" max="7684" width="11.375" style="6" customWidth="1"/>
    <col min="7685" max="7685" width="12" style="6" customWidth="1"/>
    <col min="7686" max="7686" width="15.125" style="6" customWidth="1"/>
    <col min="7687" max="7687" width="11.375" style="6" customWidth="1"/>
    <col min="7688" max="7691" width="16.375" style="6" customWidth="1"/>
    <col min="7692" max="7692" width="35.5" style="6" customWidth="1"/>
    <col min="7693" max="7693" width="13" style="6" customWidth="1"/>
    <col min="7694" max="7694" width="22.125" style="6" customWidth="1"/>
    <col min="7695" max="7936" width="9" style="6"/>
    <col min="7937" max="7937" width="7.375" style="6" customWidth="1"/>
    <col min="7938" max="7938" width="79.375" style="6" customWidth="1"/>
    <col min="7939" max="7939" width="18.875" style="6" customWidth="1"/>
    <col min="7940" max="7940" width="11.375" style="6" customWidth="1"/>
    <col min="7941" max="7941" width="12" style="6" customWidth="1"/>
    <col min="7942" max="7942" width="15.125" style="6" customWidth="1"/>
    <col min="7943" max="7943" width="11.375" style="6" customWidth="1"/>
    <col min="7944" max="7947" width="16.375" style="6" customWidth="1"/>
    <col min="7948" max="7948" width="35.5" style="6" customWidth="1"/>
    <col min="7949" max="7949" width="13" style="6" customWidth="1"/>
    <col min="7950" max="7950" width="22.125" style="6" customWidth="1"/>
    <col min="7951" max="8192" width="9" style="6"/>
    <col min="8193" max="8193" width="7.375" style="6" customWidth="1"/>
    <col min="8194" max="8194" width="79.375" style="6" customWidth="1"/>
    <col min="8195" max="8195" width="18.875" style="6" customWidth="1"/>
    <col min="8196" max="8196" width="11.375" style="6" customWidth="1"/>
    <col min="8197" max="8197" width="12" style="6" customWidth="1"/>
    <col min="8198" max="8198" width="15.125" style="6" customWidth="1"/>
    <col min="8199" max="8199" width="11.375" style="6" customWidth="1"/>
    <col min="8200" max="8203" width="16.375" style="6" customWidth="1"/>
    <col min="8204" max="8204" width="35.5" style="6" customWidth="1"/>
    <col min="8205" max="8205" width="13" style="6" customWidth="1"/>
    <col min="8206" max="8206" width="22.125" style="6" customWidth="1"/>
    <col min="8207" max="8448" width="9" style="6"/>
    <col min="8449" max="8449" width="7.375" style="6" customWidth="1"/>
    <col min="8450" max="8450" width="79.375" style="6" customWidth="1"/>
    <col min="8451" max="8451" width="18.875" style="6" customWidth="1"/>
    <col min="8452" max="8452" width="11.375" style="6" customWidth="1"/>
    <col min="8453" max="8453" width="12" style="6" customWidth="1"/>
    <col min="8454" max="8454" width="15.125" style="6" customWidth="1"/>
    <col min="8455" max="8455" width="11.375" style="6" customWidth="1"/>
    <col min="8456" max="8459" width="16.375" style="6" customWidth="1"/>
    <col min="8460" max="8460" width="35.5" style="6" customWidth="1"/>
    <col min="8461" max="8461" width="13" style="6" customWidth="1"/>
    <col min="8462" max="8462" width="22.125" style="6" customWidth="1"/>
    <col min="8463" max="8704" width="9" style="6"/>
    <col min="8705" max="8705" width="7.375" style="6" customWidth="1"/>
    <col min="8706" max="8706" width="79.375" style="6" customWidth="1"/>
    <col min="8707" max="8707" width="18.875" style="6" customWidth="1"/>
    <col min="8708" max="8708" width="11.375" style="6" customWidth="1"/>
    <col min="8709" max="8709" width="12" style="6" customWidth="1"/>
    <col min="8710" max="8710" width="15.125" style="6" customWidth="1"/>
    <col min="8711" max="8711" width="11.375" style="6" customWidth="1"/>
    <col min="8712" max="8715" width="16.375" style="6" customWidth="1"/>
    <col min="8716" max="8716" width="35.5" style="6" customWidth="1"/>
    <col min="8717" max="8717" width="13" style="6" customWidth="1"/>
    <col min="8718" max="8718" width="22.125" style="6" customWidth="1"/>
    <col min="8719" max="8960" width="9" style="6"/>
    <col min="8961" max="8961" width="7.375" style="6" customWidth="1"/>
    <col min="8962" max="8962" width="79.375" style="6" customWidth="1"/>
    <col min="8963" max="8963" width="18.875" style="6" customWidth="1"/>
    <col min="8964" max="8964" width="11.375" style="6" customWidth="1"/>
    <col min="8965" max="8965" width="12" style="6" customWidth="1"/>
    <col min="8966" max="8966" width="15.125" style="6" customWidth="1"/>
    <col min="8967" max="8967" width="11.375" style="6" customWidth="1"/>
    <col min="8968" max="8971" width="16.375" style="6" customWidth="1"/>
    <col min="8972" max="8972" width="35.5" style="6" customWidth="1"/>
    <col min="8973" max="8973" width="13" style="6" customWidth="1"/>
    <col min="8974" max="8974" width="22.125" style="6" customWidth="1"/>
    <col min="8975" max="9216" width="9" style="6"/>
    <col min="9217" max="9217" width="7.375" style="6" customWidth="1"/>
    <col min="9218" max="9218" width="79.375" style="6" customWidth="1"/>
    <col min="9219" max="9219" width="18.875" style="6" customWidth="1"/>
    <col min="9220" max="9220" width="11.375" style="6" customWidth="1"/>
    <col min="9221" max="9221" width="12" style="6" customWidth="1"/>
    <col min="9222" max="9222" width="15.125" style="6" customWidth="1"/>
    <col min="9223" max="9223" width="11.375" style="6" customWidth="1"/>
    <col min="9224" max="9227" width="16.375" style="6" customWidth="1"/>
    <col min="9228" max="9228" width="35.5" style="6" customWidth="1"/>
    <col min="9229" max="9229" width="13" style="6" customWidth="1"/>
    <col min="9230" max="9230" width="22.125" style="6" customWidth="1"/>
    <col min="9231" max="9472" width="9" style="6"/>
    <col min="9473" max="9473" width="7.375" style="6" customWidth="1"/>
    <col min="9474" max="9474" width="79.375" style="6" customWidth="1"/>
    <col min="9475" max="9475" width="18.875" style="6" customWidth="1"/>
    <col min="9476" max="9476" width="11.375" style="6" customWidth="1"/>
    <col min="9477" max="9477" width="12" style="6" customWidth="1"/>
    <col min="9478" max="9478" width="15.125" style="6" customWidth="1"/>
    <col min="9479" max="9479" width="11.375" style="6" customWidth="1"/>
    <col min="9480" max="9483" width="16.375" style="6" customWidth="1"/>
    <col min="9484" max="9484" width="35.5" style="6" customWidth="1"/>
    <col min="9485" max="9485" width="13" style="6" customWidth="1"/>
    <col min="9486" max="9486" width="22.125" style="6" customWidth="1"/>
    <col min="9487" max="9728" width="9" style="6"/>
    <col min="9729" max="9729" width="7.375" style="6" customWidth="1"/>
    <col min="9730" max="9730" width="79.375" style="6" customWidth="1"/>
    <col min="9731" max="9731" width="18.875" style="6" customWidth="1"/>
    <col min="9732" max="9732" width="11.375" style="6" customWidth="1"/>
    <col min="9733" max="9733" width="12" style="6" customWidth="1"/>
    <col min="9734" max="9734" width="15.125" style="6" customWidth="1"/>
    <col min="9735" max="9735" width="11.375" style="6" customWidth="1"/>
    <col min="9736" max="9739" width="16.375" style="6" customWidth="1"/>
    <col min="9740" max="9740" width="35.5" style="6" customWidth="1"/>
    <col min="9741" max="9741" width="13" style="6" customWidth="1"/>
    <col min="9742" max="9742" width="22.125" style="6" customWidth="1"/>
    <col min="9743" max="9984" width="9" style="6"/>
    <col min="9985" max="9985" width="7.375" style="6" customWidth="1"/>
    <col min="9986" max="9986" width="79.375" style="6" customWidth="1"/>
    <col min="9987" max="9987" width="18.875" style="6" customWidth="1"/>
    <col min="9988" max="9988" width="11.375" style="6" customWidth="1"/>
    <col min="9989" max="9989" width="12" style="6" customWidth="1"/>
    <col min="9990" max="9990" width="15.125" style="6" customWidth="1"/>
    <col min="9991" max="9991" width="11.375" style="6" customWidth="1"/>
    <col min="9992" max="9995" width="16.375" style="6" customWidth="1"/>
    <col min="9996" max="9996" width="35.5" style="6" customWidth="1"/>
    <col min="9997" max="9997" width="13" style="6" customWidth="1"/>
    <col min="9998" max="9998" width="22.125" style="6" customWidth="1"/>
    <col min="9999" max="10240" width="9" style="6"/>
    <col min="10241" max="10241" width="7.375" style="6" customWidth="1"/>
    <col min="10242" max="10242" width="79.375" style="6" customWidth="1"/>
    <col min="10243" max="10243" width="18.875" style="6" customWidth="1"/>
    <col min="10244" max="10244" width="11.375" style="6" customWidth="1"/>
    <col min="10245" max="10245" width="12" style="6" customWidth="1"/>
    <col min="10246" max="10246" width="15.125" style="6" customWidth="1"/>
    <col min="10247" max="10247" width="11.375" style="6" customWidth="1"/>
    <col min="10248" max="10251" width="16.375" style="6" customWidth="1"/>
    <col min="10252" max="10252" width="35.5" style="6" customWidth="1"/>
    <col min="10253" max="10253" width="13" style="6" customWidth="1"/>
    <col min="10254" max="10254" width="22.125" style="6" customWidth="1"/>
    <col min="10255" max="10496" width="9" style="6"/>
    <col min="10497" max="10497" width="7.375" style="6" customWidth="1"/>
    <col min="10498" max="10498" width="79.375" style="6" customWidth="1"/>
    <col min="10499" max="10499" width="18.875" style="6" customWidth="1"/>
    <col min="10500" max="10500" width="11.375" style="6" customWidth="1"/>
    <col min="10501" max="10501" width="12" style="6" customWidth="1"/>
    <col min="10502" max="10502" width="15.125" style="6" customWidth="1"/>
    <col min="10503" max="10503" width="11.375" style="6" customWidth="1"/>
    <col min="10504" max="10507" width="16.375" style="6" customWidth="1"/>
    <col min="10508" max="10508" width="35.5" style="6" customWidth="1"/>
    <col min="10509" max="10509" width="13" style="6" customWidth="1"/>
    <col min="10510" max="10510" width="22.125" style="6" customWidth="1"/>
    <col min="10511" max="10752" width="9" style="6"/>
    <col min="10753" max="10753" width="7.375" style="6" customWidth="1"/>
    <col min="10754" max="10754" width="79.375" style="6" customWidth="1"/>
    <col min="10755" max="10755" width="18.875" style="6" customWidth="1"/>
    <col min="10756" max="10756" width="11.375" style="6" customWidth="1"/>
    <col min="10757" max="10757" width="12" style="6" customWidth="1"/>
    <col min="10758" max="10758" width="15.125" style="6" customWidth="1"/>
    <col min="10759" max="10759" width="11.375" style="6" customWidth="1"/>
    <col min="10760" max="10763" width="16.375" style="6" customWidth="1"/>
    <col min="10764" max="10764" width="35.5" style="6" customWidth="1"/>
    <col min="10765" max="10765" width="13" style="6" customWidth="1"/>
    <col min="10766" max="10766" width="22.125" style="6" customWidth="1"/>
    <col min="10767" max="11008" width="9" style="6"/>
    <col min="11009" max="11009" width="7.375" style="6" customWidth="1"/>
    <col min="11010" max="11010" width="79.375" style="6" customWidth="1"/>
    <col min="11011" max="11011" width="18.875" style="6" customWidth="1"/>
    <col min="11012" max="11012" width="11.375" style="6" customWidth="1"/>
    <col min="11013" max="11013" width="12" style="6" customWidth="1"/>
    <col min="11014" max="11014" width="15.125" style="6" customWidth="1"/>
    <col min="11015" max="11015" width="11.375" style="6" customWidth="1"/>
    <col min="11016" max="11019" width="16.375" style="6" customWidth="1"/>
    <col min="11020" max="11020" width="35.5" style="6" customWidth="1"/>
    <col min="11021" max="11021" width="13" style="6" customWidth="1"/>
    <col min="11022" max="11022" width="22.125" style="6" customWidth="1"/>
    <col min="11023" max="11264" width="9" style="6"/>
    <col min="11265" max="11265" width="7.375" style="6" customWidth="1"/>
    <col min="11266" max="11266" width="79.375" style="6" customWidth="1"/>
    <col min="11267" max="11267" width="18.875" style="6" customWidth="1"/>
    <col min="11268" max="11268" width="11.375" style="6" customWidth="1"/>
    <col min="11269" max="11269" width="12" style="6" customWidth="1"/>
    <col min="11270" max="11270" width="15.125" style="6" customWidth="1"/>
    <col min="11271" max="11271" width="11.375" style="6" customWidth="1"/>
    <col min="11272" max="11275" width="16.375" style="6" customWidth="1"/>
    <col min="11276" max="11276" width="35.5" style="6" customWidth="1"/>
    <col min="11277" max="11277" width="13" style="6" customWidth="1"/>
    <col min="11278" max="11278" width="22.125" style="6" customWidth="1"/>
    <col min="11279" max="11520" width="9" style="6"/>
    <col min="11521" max="11521" width="7.375" style="6" customWidth="1"/>
    <col min="11522" max="11522" width="79.375" style="6" customWidth="1"/>
    <col min="11523" max="11523" width="18.875" style="6" customWidth="1"/>
    <col min="11524" max="11524" width="11.375" style="6" customWidth="1"/>
    <col min="11525" max="11525" width="12" style="6" customWidth="1"/>
    <col min="11526" max="11526" width="15.125" style="6" customWidth="1"/>
    <col min="11527" max="11527" width="11.375" style="6" customWidth="1"/>
    <col min="11528" max="11531" width="16.375" style="6" customWidth="1"/>
    <col min="11532" max="11532" width="35.5" style="6" customWidth="1"/>
    <col min="11533" max="11533" width="13" style="6" customWidth="1"/>
    <col min="11534" max="11534" width="22.125" style="6" customWidth="1"/>
    <col min="11535" max="11776" width="9" style="6"/>
    <col min="11777" max="11777" width="7.375" style="6" customWidth="1"/>
    <col min="11778" max="11778" width="79.375" style="6" customWidth="1"/>
    <col min="11779" max="11779" width="18.875" style="6" customWidth="1"/>
    <col min="11780" max="11780" width="11.375" style="6" customWidth="1"/>
    <col min="11781" max="11781" width="12" style="6" customWidth="1"/>
    <col min="11782" max="11782" width="15.125" style="6" customWidth="1"/>
    <col min="11783" max="11783" width="11.375" style="6" customWidth="1"/>
    <col min="11784" max="11787" width="16.375" style="6" customWidth="1"/>
    <col min="11788" max="11788" width="35.5" style="6" customWidth="1"/>
    <col min="11789" max="11789" width="13" style="6" customWidth="1"/>
    <col min="11790" max="11790" width="22.125" style="6" customWidth="1"/>
    <col min="11791" max="12032" width="9" style="6"/>
    <col min="12033" max="12033" width="7.375" style="6" customWidth="1"/>
    <col min="12034" max="12034" width="79.375" style="6" customWidth="1"/>
    <col min="12035" max="12035" width="18.875" style="6" customWidth="1"/>
    <col min="12036" max="12036" width="11.375" style="6" customWidth="1"/>
    <col min="12037" max="12037" width="12" style="6" customWidth="1"/>
    <col min="12038" max="12038" width="15.125" style="6" customWidth="1"/>
    <col min="12039" max="12039" width="11.375" style="6" customWidth="1"/>
    <col min="12040" max="12043" width="16.375" style="6" customWidth="1"/>
    <col min="12044" max="12044" width="35.5" style="6" customWidth="1"/>
    <col min="12045" max="12045" width="13" style="6" customWidth="1"/>
    <col min="12046" max="12046" width="22.125" style="6" customWidth="1"/>
    <col min="12047" max="12288" width="9" style="6"/>
    <col min="12289" max="12289" width="7.375" style="6" customWidth="1"/>
    <col min="12290" max="12290" width="79.375" style="6" customWidth="1"/>
    <col min="12291" max="12291" width="18.875" style="6" customWidth="1"/>
    <col min="12292" max="12292" width="11.375" style="6" customWidth="1"/>
    <col min="12293" max="12293" width="12" style="6" customWidth="1"/>
    <col min="12294" max="12294" width="15.125" style="6" customWidth="1"/>
    <col min="12295" max="12295" width="11.375" style="6" customWidth="1"/>
    <col min="12296" max="12299" width="16.375" style="6" customWidth="1"/>
    <col min="12300" max="12300" width="35.5" style="6" customWidth="1"/>
    <col min="12301" max="12301" width="13" style="6" customWidth="1"/>
    <col min="12302" max="12302" width="22.125" style="6" customWidth="1"/>
    <col min="12303" max="12544" width="9" style="6"/>
    <col min="12545" max="12545" width="7.375" style="6" customWidth="1"/>
    <col min="12546" max="12546" width="79.375" style="6" customWidth="1"/>
    <col min="12547" max="12547" width="18.875" style="6" customWidth="1"/>
    <col min="12548" max="12548" width="11.375" style="6" customWidth="1"/>
    <col min="12549" max="12549" width="12" style="6" customWidth="1"/>
    <col min="12550" max="12550" width="15.125" style="6" customWidth="1"/>
    <col min="12551" max="12551" width="11.375" style="6" customWidth="1"/>
    <col min="12552" max="12555" width="16.375" style="6" customWidth="1"/>
    <col min="12556" max="12556" width="35.5" style="6" customWidth="1"/>
    <col min="12557" max="12557" width="13" style="6" customWidth="1"/>
    <col min="12558" max="12558" width="22.125" style="6" customWidth="1"/>
    <col min="12559" max="12800" width="9" style="6"/>
    <col min="12801" max="12801" width="7.375" style="6" customWidth="1"/>
    <col min="12802" max="12802" width="79.375" style="6" customWidth="1"/>
    <col min="12803" max="12803" width="18.875" style="6" customWidth="1"/>
    <col min="12804" max="12804" width="11.375" style="6" customWidth="1"/>
    <col min="12805" max="12805" width="12" style="6" customWidth="1"/>
    <col min="12806" max="12806" width="15.125" style="6" customWidth="1"/>
    <col min="12807" max="12807" width="11.375" style="6" customWidth="1"/>
    <col min="12808" max="12811" width="16.375" style="6" customWidth="1"/>
    <col min="12812" max="12812" width="35.5" style="6" customWidth="1"/>
    <col min="12813" max="12813" width="13" style="6" customWidth="1"/>
    <col min="12814" max="12814" width="22.125" style="6" customWidth="1"/>
    <col min="12815" max="13056" width="9" style="6"/>
    <col min="13057" max="13057" width="7.375" style="6" customWidth="1"/>
    <col min="13058" max="13058" width="79.375" style="6" customWidth="1"/>
    <col min="13059" max="13059" width="18.875" style="6" customWidth="1"/>
    <col min="13060" max="13060" width="11.375" style="6" customWidth="1"/>
    <col min="13061" max="13061" width="12" style="6" customWidth="1"/>
    <col min="13062" max="13062" width="15.125" style="6" customWidth="1"/>
    <col min="13063" max="13063" width="11.375" style="6" customWidth="1"/>
    <col min="13064" max="13067" width="16.375" style="6" customWidth="1"/>
    <col min="13068" max="13068" width="35.5" style="6" customWidth="1"/>
    <col min="13069" max="13069" width="13" style="6" customWidth="1"/>
    <col min="13070" max="13070" width="22.125" style="6" customWidth="1"/>
    <col min="13071" max="13312" width="9" style="6"/>
    <col min="13313" max="13313" width="7.375" style="6" customWidth="1"/>
    <col min="13314" max="13314" width="79.375" style="6" customWidth="1"/>
    <col min="13315" max="13315" width="18.875" style="6" customWidth="1"/>
    <col min="13316" max="13316" width="11.375" style="6" customWidth="1"/>
    <col min="13317" max="13317" width="12" style="6" customWidth="1"/>
    <col min="13318" max="13318" width="15.125" style="6" customWidth="1"/>
    <col min="13319" max="13319" width="11.375" style="6" customWidth="1"/>
    <col min="13320" max="13323" width="16.375" style="6" customWidth="1"/>
    <col min="13324" max="13324" width="35.5" style="6" customWidth="1"/>
    <col min="13325" max="13325" width="13" style="6" customWidth="1"/>
    <col min="13326" max="13326" width="22.125" style="6" customWidth="1"/>
    <col min="13327" max="13568" width="9" style="6"/>
    <col min="13569" max="13569" width="7.375" style="6" customWidth="1"/>
    <col min="13570" max="13570" width="79.375" style="6" customWidth="1"/>
    <col min="13571" max="13571" width="18.875" style="6" customWidth="1"/>
    <col min="13572" max="13572" width="11.375" style="6" customWidth="1"/>
    <col min="13573" max="13573" width="12" style="6" customWidth="1"/>
    <col min="13574" max="13574" width="15.125" style="6" customWidth="1"/>
    <col min="13575" max="13575" width="11.375" style="6" customWidth="1"/>
    <col min="13576" max="13579" width="16.375" style="6" customWidth="1"/>
    <col min="13580" max="13580" width="35.5" style="6" customWidth="1"/>
    <col min="13581" max="13581" width="13" style="6" customWidth="1"/>
    <col min="13582" max="13582" width="22.125" style="6" customWidth="1"/>
    <col min="13583" max="13824" width="9" style="6"/>
    <col min="13825" max="13825" width="7.375" style="6" customWidth="1"/>
    <col min="13826" max="13826" width="79.375" style="6" customWidth="1"/>
    <col min="13827" max="13827" width="18.875" style="6" customWidth="1"/>
    <col min="13828" max="13828" width="11.375" style="6" customWidth="1"/>
    <col min="13829" max="13829" width="12" style="6" customWidth="1"/>
    <col min="13830" max="13830" width="15.125" style="6" customWidth="1"/>
    <col min="13831" max="13831" width="11.375" style="6" customWidth="1"/>
    <col min="13832" max="13835" width="16.375" style="6" customWidth="1"/>
    <col min="13836" max="13836" width="35.5" style="6" customWidth="1"/>
    <col min="13837" max="13837" width="13" style="6" customWidth="1"/>
    <col min="13838" max="13838" width="22.125" style="6" customWidth="1"/>
    <col min="13839" max="14080" width="9" style="6"/>
    <col min="14081" max="14081" width="7.375" style="6" customWidth="1"/>
    <col min="14082" max="14082" width="79.375" style="6" customWidth="1"/>
    <col min="14083" max="14083" width="18.875" style="6" customWidth="1"/>
    <col min="14084" max="14084" width="11.375" style="6" customWidth="1"/>
    <col min="14085" max="14085" width="12" style="6" customWidth="1"/>
    <col min="14086" max="14086" width="15.125" style="6" customWidth="1"/>
    <col min="14087" max="14087" width="11.375" style="6" customWidth="1"/>
    <col min="14088" max="14091" width="16.375" style="6" customWidth="1"/>
    <col min="14092" max="14092" width="35.5" style="6" customWidth="1"/>
    <col min="14093" max="14093" width="13" style="6" customWidth="1"/>
    <col min="14094" max="14094" width="22.125" style="6" customWidth="1"/>
    <col min="14095" max="14336" width="9" style="6"/>
    <col min="14337" max="14337" width="7.375" style="6" customWidth="1"/>
    <col min="14338" max="14338" width="79.375" style="6" customWidth="1"/>
    <col min="14339" max="14339" width="18.875" style="6" customWidth="1"/>
    <col min="14340" max="14340" width="11.375" style="6" customWidth="1"/>
    <col min="14341" max="14341" width="12" style="6" customWidth="1"/>
    <col min="14342" max="14342" width="15.125" style="6" customWidth="1"/>
    <col min="14343" max="14343" width="11.375" style="6" customWidth="1"/>
    <col min="14344" max="14347" width="16.375" style="6" customWidth="1"/>
    <col min="14348" max="14348" width="35.5" style="6" customWidth="1"/>
    <col min="14349" max="14349" width="13" style="6" customWidth="1"/>
    <col min="14350" max="14350" width="22.125" style="6" customWidth="1"/>
    <col min="14351" max="14592" width="9" style="6"/>
    <col min="14593" max="14593" width="7.375" style="6" customWidth="1"/>
    <col min="14594" max="14594" width="79.375" style="6" customWidth="1"/>
    <col min="14595" max="14595" width="18.875" style="6" customWidth="1"/>
    <col min="14596" max="14596" width="11.375" style="6" customWidth="1"/>
    <col min="14597" max="14597" width="12" style="6" customWidth="1"/>
    <col min="14598" max="14598" width="15.125" style="6" customWidth="1"/>
    <col min="14599" max="14599" width="11.375" style="6" customWidth="1"/>
    <col min="14600" max="14603" width="16.375" style="6" customWidth="1"/>
    <col min="14604" max="14604" width="35.5" style="6" customWidth="1"/>
    <col min="14605" max="14605" width="13" style="6" customWidth="1"/>
    <col min="14606" max="14606" width="22.125" style="6" customWidth="1"/>
    <col min="14607" max="14848" width="9" style="6"/>
    <col min="14849" max="14849" width="7.375" style="6" customWidth="1"/>
    <col min="14850" max="14850" width="79.375" style="6" customWidth="1"/>
    <col min="14851" max="14851" width="18.875" style="6" customWidth="1"/>
    <col min="14852" max="14852" width="11.375" style="6" customWidth="1"/>
    <col min="14853" max="14853" width="12" style="6" customWidth="1"/>
    <col min="14854" max="14854" width="15.125" style="6" customWidth="1"/>
    <col min="14855" max="14855" width="11.375" style="6" customWidth="1"/>
    <col min="14856" max="14859" width="16.375" style="6" customWidth="1"/>
    <col min="14860" max="14860" width="35.5" style="6" customWidth="1"/>
    <col min="14861" max="14861" width="13" style="6" customWidth="1"/>
    <col min="14862" max="14862" width="22.125" style="6" customWidth="1"/>
    <col min="14863" max="15104" width="9" style="6"/>
    <col min="15105" max="15105" width="7.375" style="6" customWidth="1"/>
    <col min="15106" max="15106" width="79.375" style="6" customWidth="1"/>
    <col min="15107" max="15107" width="18.875" style="6" customWidth="1"/>
    <col min="15108" max="15108" width="11.375" style="6" customWidth="1"/>
    <col min="15109" max="15109" width="12" style="6" customWidth="1"/>
    <col min="15110" max="15110" width="15.125" style="6" customWidth="1"/>
    <col min="15111" max="15111" width="11.375" style="6" customWidth="1"/>
    <col min="15112" max="15115" width="16.375" style="6" customWidth="1"/>
    <col min="15116" max="15116" width="35.5" style="6" customWidth="1"/>
    <col min="15117" max="15117" width="13" style="6" customWidth="1"/>
    <col min="15118" max="15118" width="22.125" style="6" customWidth="1"/>
    <col min="15119" max="15360" width="9" style="6"/>
    <col min="15361" max="15361" width="7.375" style="6" customWidth="1"/>
    <col min="15362" max="15362" width="79.375" style="6" customWidth="1"/>
    <col min="15363" max="15363" width="18.875" style="6" customWidth="1"/>
    <col min="15364" max="15364" width="11.375" style="6" customWidth="1"/>
    <col min="15365" max="15365" width="12" style="6" customWidth="1"/>
    <col min="15366" max="15366" width="15.125" style="6" customWidth="1"/>
    <col min="15367" max="15367" width="11.375" style="6" customWidth="1"/>
    <col min="15368" max="15371" width="16.375" style="6" customWidth="1"/>
    <col min="15372" max="15372" width="35.5" style="6" customWidth="1"/>
    <col min="15373" max="15373" width="13" style="6" customWidth="1"/>
    <col min="15374" max="15374" width="22.125" style="6" customWidth="1"/>
    <col min="15375" max="15616" width="9" style="6"/>
    <col min="15617" max="15617" width="7.375" style="6" customWidth="1"/>
    <col min="15618" max="15618" width="79.375" style="6" customWidth="1"/>
    <col min="15619" max="15619" width="18.875" style="6" customWidth="1"/>
    <col min="15620" max="15620" width="11.375" style="6" customWidth="1"/>
    <col min="15621" max="15621" width="12" style="6" customWidth="1"/>
    <col min="15622" max="15622" width="15.125" style="6" customWidth="1"/>
    <col min="15623" max="15623" width="11.375" style="6" customWidth="1"/>
    <col min="15624" max="15627" width="16.375" style="6" customWidth="1"/>
    <col min="15628" max="15628" width="35.5" style="6" customWidth="1"/>
    <col min="15629" max="15629" width="13" style="6" customWidth="1"/>
    <col min="15630" max="15630" width="22.125" style="6" customWidth="1"/>
    <col min="15631" max="15872" width="9" style="6"/>
    <col min="15873" max="15873" width="7.375" style="6" customWidth="1"/>
    <col min="15874" max="15874" width="79.375" style="6" customWidth="1"/>
    <col min="15875" max="15875" width="18.875" style="6" customWidth="1"/>
    <col min="15876" max="15876" width="11.375" style="6" customWidth="1"/>
    <col min="15877" max="15877" width="12" style="6" customWidth="1"/>
    <col min="15878" max="15878" width="15.125" style="6" customWidth="1"/>
    <col min="15879" max="15879" width="11.375" style="6" customWidth="1"/>
    <col min="15880" max="15883" width="16.375" style="6" customWidth="1"/>
    <col min="15884" max="15884" width="35.5" style="6" customWidth="1"/>
    <col min="15885" max="15885" width="13" style="6" customWidth="1"/>
    <col min="15886" max="15886" width="22.125" style="6" customWidth="1"/>
    <col min="15887" max="16128" width="9" style="6"/>
    <col min="16129" max="16129" width="7.375" style="6" customWidth="1"/>
    <col min="16130" max="16130" width="79.375" style="6" customWidth="1"/>
    <col min="16131" max="16131" width="18.875" style="6" customWidth="1"/>
    <col min="16132" max="16132" width="11.375" style="6" customWidth="1"/>
    <col min="16133" max="16133" width="12" style="6" customWidth="1"/>
    <col min="16134" max="16134" width="15.125" style="6" customWidth="1"/>
    <col min="16135" max="16135" width="11.375" style="6" customWidth="1"/>
    <col min="16136" max="16139" width="16.375" style="6" customWidth="1"/>
    <col min="16140" max="16140" width="35.5" style="6" customWidth="1"/>
    <col min="16141" max="16141" width="13" style="6" customWidth="1"/>
    <col min="16142" max="16142" width="22.125" style="6" customWidth="1"/>
    <col min="16143" max="16384" width="9" style="6"/>
  </cols>
  <sheetData>
    <row r="1" spans="1:13" ht="52.5" customHeight="1" x14ac:dyDescent="0.25">
      <c r="K1" s="135" t="s">
        <v>165</v>
      </c>
      <c r="L1" s="136"/>
    </row>
    <row r="2" spans="1:13" s="14" customFormat="1" ht="71.25" customHeight="1" x14ac:dyDescent="0.25">
      <c r="A2" s="9"/>
      <c r="B2" s="99"/>
      <c r="C2" s="12"/>
      <c r="D2" s="12"/>
      <c r="E2" s="12"/>
      <c r="F2" s="12"/>
      <c r="G2" s="12"/>
      <c r="H2" s="100"/>
      <c r="I2" s="12"/>
      <c r="J2" s="12"/>
      <c r="K2" s="235" t="s">
        <v>138</v>
      </c>
      <c r="L2" s="235"/>
    </row>
    <row r="3" spans="1:13" s="14" customFormat="1" ht="36" customHeight="1" x14ac:dyDescent="0.25">
      <c r="A3" s="222" t="s">
        <v>17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</row>
    <row r="4" spans="1:13" s="14" customFormat="1" ht="32.25" customHeight="1" x14ac:dyDescent="0.25">
      <c r="A4" s="166" t="s">
        <v>0</v>
      </c>
      <c r="B4" s="166" t="s">
        <v>11</v>
      </c>
      <c r="C4" s="166" t="s">
        <v>4</v>
      </c>
      <c r="D4" s="166" t="s">
        <v>3</v>
      </c>
      <c r="E4" s="166"/>
      <c r="F4" s="166"/>
      <c r="G4" s="166"/>
      <c r="H4" s="223" t="s">
        <v>18</v>
      </c>
      <c r="I4" s="223"/>
      <c r="J4" s="223"/>
      <c r="K4" s="224"/>
      <c r="L4" s="225" t="s">
        <v>9</v>
      </c>
    </row>
    <row r="5" spans="1:13" s="14" customFormat="1" ht="50.25" customHeight="1" x14ac:dyDescent="0.25">
      <c r="A5" s="166"/>
      <c r="B5" s="166"/>
      <c r="C5" s="166"/>
      <c r="D5" s="1" t="s">
        <v>4</v>
      </c>
      <c r="E5" s="1" t="s">
        <v>12</v>
      </c>
      <c r="F5" s="1" t="s">
        <v>5</v>
      </c>
      <c r="G5" s="1" t="s">
        <v>6</v>
      </c>
      <c r="H5" s="1">
        <v>2018</v>
      </c>
      <c r="I5" s="1">
        <v>2019</v>
      </c>
      <c r="J5" s="1">
        <v>2020</v>
      </c>
      <c r="K5" s="1" t="s">
        <v>10</v>
      </c>
      <c r="L5" s="225"/>
    </row>
    <row r="6" spans="1:13" s="14" customFormat="1" ht="37.5" customHeight="1" x14ac:dyDescent="0.25">
      <c r="A6" s="226" t="s">
        <v>120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8"/>
    </row>
    <row r="7" spans="1:13" ht="27" customHeight="1" x14ac:dyDescent="0.25">
      <c r="A7" s="181" t="s">
        <v>121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3" ht="27" customHeight="1" x14ac:dyDescent="0.25">
      <c r="A8" s="150" t="s">
        <v>122</v>
      </c>
      <c r="B8" s="151"/>
      <c r="C8" s="151"/>
      <c r="D8" s="151"/>
      <c r="E8" s="151"/>
      <c r="F8" s="151"/>
      <c r="G8" s="151"/>
      <c r="H8" s="151"/>
      <c r="I8" s="151"/>
      <c r="J8" s="151"/>
      <c r="K8" s="151"/>
      <c r="L8" s="152"/>
    </row>
    <row r="9" spans="1:13" ht="57" customHeight="1" x14ac:dyDescent="0.25">
      <c r="A9" s="157" t="s">
        <v>116</v>
      </c>
      <c r="B9" s="181" t="s">
        <v>123</v>
      </c>
      <c r="C9" s="166" t="s">
        <v>150</v>
      </c>
      <c r="D9" s="157" t="s">
        <v>13</v>
      </c>
      <c r="E9" s="166" t="s">
        <v>117</v>
      </c>
      <c r="F9" s="157" t="s">
        <v>124</v>
      </c>
      <c r="G9" s="3">
        <v>121</v>
      </c>
      <c r="H9" s="101">
        <v>4854.4799999999996</v>
      </c>
      <c r="I9" s="101">
        <v>4854.4799999999996</v>
      </c>
      <c r="J9" s="101">
        <v>4854.4799999999996</v>
      </c>
      <c r="K9" s="102">
        <f t="shared" ref="K9:K19" si="0">SUM(H9:J9)</f>
        <v>14563.439999999999</v>
      </c>
      <c r="L9" s="181" t="s">
        <v>125</v>
      </c>
    </row>
    <row r="10" spans="1:13" ht="57" customHeight="1" x14ac:dyDescent="0.25">
      <c r="A10" s="157"/>
      <c r="B10" s="181"/>
      <c r="C10" s="166"/>
      <c r="D10" s="157"/>
      <c r="E10" s="166"/>
      <c r="F10" s="188"/>
      <c r="G10" s="3">
        <v>129</v>
      </c>
      <c r="H10" s="101">
        <f>1466.053+14.30536</f>
        <v>1480.3583600000002</v>
      </c>
      <c r="I10" s="101">
        <v>1466.0530000000001</v>
      </c>
      <c r="J10" s="101">
        <v>1466.0530000000001</v>
      </c>
      <c r="K10" s="102">
        <f t="shared" si="0"/>
        <v>4412.4643599999999</v>
      </c>
      <c r="L10" s="181"/>
    </row>
    <row r="11" spans="1:13" ht="44.25" customHeight="1" x14ac:dyDescent="0.25">
      <c r="A11" s="157"/>
      <c r="B11" s="181"/>
      <c r="C11" s="166"/>
      <c r="D11" s="157"/>
      <c r="E11" s="166"/>
      <c r="F11" s="157"/>
      <c r="G11" s="3">
        <v>122</v>
      </c>
      <c r="H11" s="101">
        <v>1080.9100000000001</v>
      </c>
      <c r="I11" s="101">
        <v>780.91</v>
      </c>
      <c r="J11" s="101">
        <v>780.91</v>
      </c>
      <c r="K11" s="102">
        <f t="shared" si="0"/>
        <v>2642.73</v>
      </c>
      <c r="L11" s="181"/>
    </row>
    <row r="12" spans="1:13" ht="30.75" customHeight="1" x14ac:dyDescent="0.25">
      <c r="A12" s="157"/>
      <c r="B12" s="181"/>
      <c r="C12" s="166"/>
      <c r="D12" s="157"/>
      <c r="E12" s="166"/>
      <c r="F12" s="157"/>
      <c r="G12" s="3">
        <v>244</v>
      </c>
      <c r="H12" s="101">
        <v>62.88</v>
      </c>
      <c r="I12" s="101">
        <v>62.88</v>
      </c>
      <c r="J12" s="101">
        <v>62.88</v>
      </c>
      <c r="K12" s="102">
        <f t="shared" si="0"/>
        <v>188.64000000000001</v>
      </c>
      <c r="L12" s="181"/>
    </row>
    <row r="13" spans="1:13" ht="66" customHeight="1" x14ac:dyDescent="0.25">
      <c r="A13" s="163" t="s">
        <v>118</v>
      </c>
      <c r="B13" s="155" t="s">
        <v>126</v>
      </c>
      <c r="C13" s="140" t="s">
        <v>150</v>
      </c>
      <c r="D13" s="153" t="s">
        <v>13</v>
      </c>
      <c r="E13" s="153" t="s">
        <v>117</v>
      </c>
      <c r="F13" s="153" t="s">
        <v>127</v>
      </c>
      <c r="G13" s="66">
        <v>111</v>
      </c>
      <c r="H13" s="103">
        <v>22397.262999999999</v>
      </c>
      <c r="I13" s="103">
        <v>22397.262999999999</v>
      </c>
      <c r="J13" s="103">
        <v>22397.262999999999</v>
      </c>
      <c r="K13" s="102">
        <f t="shared" si="0"/>
        <v>67191.78899999999</v>
      </c>
      <c r="L13" s="140" t="s">
        <v>128</v>
      </c>
    </row>
    <row r="14" spans="1:13" ht="66" customHeight="1" x14ac:dyDescent="0.25">
      <c r="A14" s="163"/>
      <c r="B14" s="156"/>
      <c r="C14" s="141"/>
      <c r="D14" s="154"/>
      <c r="E14" s="154"/>
      <c r="F14" s="233"/>
      <c r="G14" s="66">
        <v>119</v>
      </c>
      <c r="H14" s="103">
        <v>6763.973</v>
      </c>
      <c r="I14" s="103">
        <v>6763.973</v>
      </c>
      <c r="J14" s="103">
        <v>6763.973</v>
      </c>
      <c r="K14" s="102">
        <f t="shared" si="0"/>
        <v>20291.919000000002</v>
      </c>
      <c r="L14" s="141"/>
    </row>
    <row r="15" spans="1:13" ht="96" customHeight="1" x14ac:dyDescent="0.25">
      <c r="A15" s="163"/>
      <c r="B15" s="156"/>
      <c r="C15" s="141"/>
      <c r="D15" s="154"/>
      <c r="E15" s="154"/>
      <c r="F15" s="233"/>
      <c r="G15" s="66">
        <v>112</v>
      </c>
      <c r="H15" s="103">
        <f>1994.26-14.30536</f>
        <v>1979.9546399999999</v>
      </c>
      <c r="I15" s="103">
        <v>1994.26</v>
      </c>
      <c r="J15" s="103">
        <v>1994.26</v>
      </c>
      <c r="K15" s="102">
        <f t="shared" si="0"/>
        <v>5968.4746400000004</v>
      </c>
      <c r="L15" s="141"/>
      <c r="M15" s="94"/>
    </row>
    <row r="16" spans="1:13" ht="83.25" customHeight="1" x14ac:dyDescent="0.25">
      <c r="A16" s="163"/>
      <c r="B16" s="156"/>
      <c r="C16" s="141"/>
      <c r="D16" s="154"/>
      <c r="E16" s="154"/>
      <c r="F16" s="233"/>
      <c r="G16" s="66">
        <v>244</v>
      </c>
      <c r="H16" s="103">
        <v>8550.0928600000007</v>
      </c>
      <c r="I16" s="103">
        <v>7315.58</v>
      </c>
      <c r="J16" s="103">
        <v>7315.58</v>
      </c>
      <c r="K16" s="102">
        <f t="shared" si="0"/>
        <v>23181.252860000001</v>
      </c>
      <c r="L16" s="141"/>
      <c r="M16" s="94"/>
    </row>
    <row r="17" spans="1:13" ht="83.25" customHeight="1" x14ac:dyDescent="0.25">
      <c r="A17" s="163"/>
      <c r="B17" s="156"/>
      <c r="C17" s="141"/>
      <c r="D17" s="154"/>
      <c r="E17" s="154"/>
      <c r="F17" s="233"/>
      <c r="G17" s="66">
        <v>831</v>
      </c>
      <c r="H17" s="103">
        <f>39.87914+7</f>
        <v>46.87914</v>
      </c>
      <c r="I17" s="103">
        <v>0</v>
      </c>
      <c r="J17" s="103">
        <v>0</v>
      </c>
      <c r="K17" s="102">
        <f t="shared" si="0"/>
        <v>46.87914</v>
      </c>
      <c r="L17" s="141"/>
      <c r="M17" s="94"/>
    </row>
    <row r="18" spans="1:13" ht="83.25" customHeight="1" x14ac:dyDescent="0.25">
      <c r="A18" s="163"/>
      <c r="B18" s="156"/>
      <c r="C18" s="141"/>
      <c r="D18" s="154"/>
      <c r="E18" s="154"/>
      <c r="F18" s="233"/>
      <c r="G18" s="66">
        <v>852</v>
      </c>
      <c r="H18" s="103">
        <v>5</v>
      </c>
      <c r="I18" s="103">
        <v>5</v>
      </c>
      <c r="J18" s="103">
        <v>5</v>
      </c>
      <c r="K18" s="102">
        <f t="shared" si="0"/>
        <v>15</v>
      </c>
      <c r="L18" s="141"/>
      <c r="M18" s="94"/>
    </row>
    <row r="19" spans="1:13" ht="43.5" customHeight="1" x14ac:dyDescent="0.25">
      <c r="A19" s="163"/>
      <c r="B19" s="194"/>
      <c r="C19" s="142"/>
      <c r="D19" s="178"/>
      <c r="E19" s="178"/>
      <c r="F19" s="234"/>
      <c r="G19" s="66">
        <v>853</v>
      </c>
      <c r="H19" s="103">
        <f>17-7</f>
        <v>10</v>
      </c>
      <c r="I19" s="103">
        <v>10</v>
      </c>
      <c r="J19" s="103">
        <v>10</v>
      </c>
      <c r="K19" s="102">
        <f t="shared" si="0"/>
        <v>30</v>
      </c>
      <c r="L19" s="142"/>
      <c r="M19" s="94"/>
    </row>
    <row r="20" spans="1:13" ht="48.75" customHeight="1" x14ac:dyDescent="0.25">
      <c r="A20" s="229" t="s">
        <v>129</v>
      </c>
      <c r="B20" s="230"/>
      <c r="C20" s="230"/>
      <c r="D20" s="230"/>
      <c r="E20" s="230"/>
      <c r="F20" s="230"/>
      <c r="G20" s="230"/>
      <c r="H20" s="230"/>
      <c r="I20" s="230"/>
      <c r="J20" s="230"/>
      <c r="K20" s="230"/>
      <c r="L20" s="231"/>
    </row>
    <row r="21" spans="1:13" ht="92.25" customHeight="1" x14ac:dyDescent="0.25">
      <c r="A21" s="38" t="s">
        <v>130</v>
      </c>
      <c r="B21" s="2" t="s">
        <v>131</v>
      </c>
      <c r="C21" s="117" t="s">
        <v>150</v>
      </c>
      <c r="D21" s="5" t="s">
        <v>13</v>
      </c>
      <c r="E21" s="5" t="s">
        <v>117</v>
      </c>
      <c r="F21" s="5" t="s">
        <v>132</v>
      </c>
      <c r="G21" s="5" t="s">
        <v>119</v>
      </c>
      <c r="H21" s="124">
        <v>0</v>
      </c>
      <c r="I21" s="124">
        <v>0</v>
      </c>
      <c r="J21" s="124">
        <v>0</v>
      </c>
      <c r="K21" s="42">
        <f>SUM(H21:J21)</f>
        <v>0</v>
      </c>
      <c r="L21" s="33" t="s">
        <v>133</v>
      </c>
    </row>
    <row r="22" spans="1:13" s="68" customFormat="1" ht="22.5" customHeight="1" x14ac:dyDescent="0.25">
      <c r="A22" s="149" t="s">
        <v>111</v>
      </c>
      <c r="B22" s="149"/>
      <c r="C22" s="1"/>
      <c r="D22" s="16"/>
      <c r="E22" s="1"/>
      <c r="F22" s="1"/>
      <c r="G22" s="1"/>
      <c r="H22" s="67">
        <f>SUM(H9:H21)</f>
        <v>47231.791000000005</v>
      </c>
      <c r="I22" s="67">
        <f>SUM(I9:I21)</f>
        <v>45650.399000000005</v>
      </c>
      <c r="J22" s="67">
        <f>SUM(J9:J21)</f>
        <v>45650.399000000005</v>
      </c>
      <c r="K22" s="67">
        <f>SUM(K9:K21)</f>
        <v>138532.58900000001</v>
      </c>
      <c r="L22" s="3"/>
    </row>
    <row r="23" spans="1:13" ht="51.75" customHeight="1" x14ac:dyDescent="0.25">
      <c r="A23" s="232"/>
      <c r="B23" s="232"/>
      <c r="C23" s="232"/>
      <c r="D23" s="95"/>
      <c r="E23" s="95"/>
      <c r="F23" s="95"/>
      <c r="G23" s="95"/>
      <c r="L23" s="96"/>
    </row>
    <row r="24" spans="1:13" x14ac:dyDescent="0.25">
      <c r="A24" s="80"/>
      <c r="B24" s="104"/>
      <c r="C24" s="82"/>
      <c r="D24" s="82"/>
      <c r="E24" s="82"/>
      <c r="F24" s="82"/>
      <c r="G24" s="82"/>
    </row>
    <row r="25" spans="1:13" x14ac:dyDescent="0.25">
      <c r="A25" s="80"/>
      <c r="B25" s="104"/>
      <c r="C25" s="82"/>
      <c r="D25" s="82"/>
      <c r="E25" s="82"/>
      <c r="F25" s="82"/>
      <c r="G25" s="82"/>
    </row>
    <row r="26" spans="1:13" x14ac:dyDescent="0.25">
      <c r="A26" s="80"/>
      <c r="B26" s="104"/>
      <c r="C26" s="82"/>
      <c r="D26" s="82"/>
      <c r="E26" s="82">
        <v>37889.9</v>
      </c>
      <c r="F26" s="82" t="s">
        <v>134</v>
      </c>
      <c r="G26" s="82" t="s">
        <v>135</v>
      </c>
      <c r="H26" s="105">
        <f>H9+H13+H10+H14</f>
        <v>35496.074359999999</v>
      </c>
      <c r="I26" s="105">
        <f>I9+I13+I10+I14</f>
        <v>35481.769</v>
      </c>
      <c r="J26" s="105">
        <f>J9+J13+J10+J14</f>
        <v>35481.769</v>
      </c>
      <c r="K26" s="98">
        <f t="shared" ref="K26:K31" si="1">SUM(H26:J26)</f>
        <v>106459.61236</v>
      </c>
    </row>
    <row r="27" spans="1:13" x14ac:dyDescent="0.25">
      <c r="A27" s="80"/>
      <c r="B27" s="106"/>
      <c r="C27" s="82"/>
      <c r="D27" s="82"/>
      <c r="E27" s="82"/>
      <c r="F27" s="82"/>
      <c r="G27" s="82">
        <v>112.122</v>
      </c>
      <c r="H27" s="105">
        <f>H11+H15</f>
        <v>3060.8646399999998</v>
      </c>
      <c r="I27" s="105">
        <f>I11+I15</f>
        <v>2775.17</v>
      </c>
      <c r="J27" s="105">
        <f>J11+J15</f>
        <v>2775.17</v>
      </c>
      <c r="K27" s="98">
        <f t="shared" si="1"/>
        <v>8611.2046399999999</v>
      </c>
    </row>
    <row r="28" spans="1:13" x14ac:dyDescent="0.25">
      <c r="A28" s="80"/>
      <c r="B28" s="97"/>
      <c r="C28" s="82"/>
      <c r="D28" s="82"/>
      <c r="E28" s="82"/>
      <c r="F28" s="82"/>
      <c r="G28" s="82">
        <v>244.852</v>
      </c>
      <c r="H28" s="105">
        <f>H12+H16+H19</f>
        <v>8622.9728599999999</v>
      </c>
      <c r="I28" s="105">
        <f>I12+I16+I19</f>
        <v>7388.46</v>
      </c>
      <c r="J28" s="105">
        <f>J12+J16+J19</f>
        <v>7388.46</v>
      </c>
      <c r="K28" s="98">
        <f t="shared" si="1"/>
        <v>23399.89286</v>
      </c>
    </row>
    <row r="29" spans="1:13" x14ac:dyDescent="0.25">
      <c r="A29" s="80"/>
      <c r="B29" s="97"/>
      <c r="C29" s="82"/>
      <c r="D29" s="82"/>
      <c r="E29" s="82"/>
      <c r="F29" s="82"/>
      <c r="G29" s="82"/>
      <c r="H29" s="105">
        <f>SUM(H26:H28)</f>
        <v>47179.91186</v>
      </c>
      <c r="I29" s="105">
        <f>SUM(I26:I28)</f>
        <v>45645.398999999998</v>
      </c>
      <c r="J29" s="105">
        <f>SUM(J26:J28)</f>
        <v>45645.398999999998</v>
      </c>
      <c r="K29" s="98">
        <f t="shared" si="1"/>
        <v>138470.70986</v>
      </c>
    </row>
    <row r="30" spans="1:13" x14ac:dyDescent="0.25">
      <c r="A30" s="80"/>
      <c r="B30" s="97"/>
      <c r="C30" s="82"/>
      <c r="D30" s="82"/>
      <c r="E30" s="82"/>
      <c r="F30" s="82"/>
      <c r="G30" s="82"/>
      <c r="H30" s="105"/>
      <c r="I30" s="105"/>
      <c r="J30" s="105"/>
      <c r="K30" s="98">
        <f t="shared" si="1"/>
        <v>0</v>
      </c>
    </row>
    <row r="31" spans="1:13" x14ac:dyDescent="0.25">
      <c r="A31" s="80"/>
      <c r="B31" s="97"/>
      <c r="C31" s="82"/>
      <c r="D31" s="82"/>
      <c r="E31" s="82"/>
      <c r="F31" s="82"/>
      <c r="G31" s="82" t="s">
        <v>136</v>
      </c>
      <c r="H31" s="105">
        <f>H27+H28</f>
        <v>11683.8375</v>
      </c>
      <c r="I31" s="105">
        <f>I27+I28</f>
        <v>10163.630000000001</v>
      </c>
      <c r="J31" s="105">
        <f>J27+J28</f>
        <v>10163.630000000001</v>
      </c>
      <c r="K31" s="98">
        <f t="shared" si="1"/>
        <v>32011.0975</v>
      </c>
    </row>
    <row r="32" spans="1:13" x14ac:dyDescent="0.25">
      <c r="A32" s="80"/>
      <c r="B32" s="97"/>
      <c r="C32" s="82"/>
      <c r="D32" s="82"/>
      <c r="E32" s="82"/>
      <c r="F32" s="82"/>
      <c r="G32" s="82"/>
    </row>
    <row r="33" spans="1:7" x14ac:dyDescent="0.25">
      <c r="A33" s="80"/>
      <c r="B33" s="97"/>
      <c r="C33" s="82"/>
      <c r="D33" s="82"/>
      <c r="E33" s="82"/>
      <c r="F33" s="82"/>
      <c r="G33" s="82"/>
    </row>
    <row r="34" spans="1:7" x14ac:dyDescent="0.25">
      <c r="A34" s="80"/>
      <c r="B34" s="97"/>
      <c r="C34" s="82"/>
      <c r="D34" s="82"/>
      <c r="E34" s="82"/>
      <c r="F34" s="82"/>
      <c r="G34" s="82"/>
    </row>
    <row r="35" spans="1:7" x14ac:dyDescent="0.25">
      <c r="A35" s="80"/>
      <c r="B35" s="97"/>
      <c r="C35" s="82"/>
      <c r="D35" s="82"/>
      <c r="E35" s="82"/>
      <c r="F35" s="82"/>
      <c r="G35" s="82"/>
    </row>
    <row r="36" spans="1:7" x14ac:dyDescent="0.25">
      <c r="A36" s="80"/>
      <c r="B36" s="97"/>
      <c r="C36" s="82"/>
      <c r="D36" s="82"/>
      <c r="E36" s="82"/>
      <c r="F36" s="82"/>
      <c r="G36" s="82"/>
    </row>
    <row r="37" spans="1:7" x14ac:dyDescent="0.25">
      <c r="A37" s="80"/>
      <c r="B37" s="97"/>
      <c r="C37" s="82"/>
      <c r="D37" s="82"/>
      <c r="E37" s="82"/>
      <c r="F37" s="82"/>
      <c r="G37" s="82"/>
    </row>
    <row r="38" spans="1:7" x14ac:dyDescent="0.25">
      <c r="A38" s="80"/>
      <c r="B38" s="97"/>
      <c r="C38" s="82"/>
      <c r="D38" s="82"/>
      <c r="E38" s="82"/>
      <c r="F38" s="82"/>
      <c r="G38" s="82"/>
    </row>
    <row r="39" spans="1:7" x14ac:dyDescent="0.25">
      <c r="A39" s="80"/>
      <c r="B39" s="97"/>
      <c r="C39" s="82"/>
      <c r="D39" s="82"/>
      <c r="E39" s="82"/>
      <c r="F39" s="82"/>
      <c r="G39" s="82"/>
    </row>
    <row r="40" spans="1:7" x14ac:dyDescent="0.25">
      <c r="A40" s="80"/>
      <c r="B40" s="97"/>
      <c r="C40" s="82"/>
      <c r="D40" s="82"/>
      <c r="E40" s="82"/>
      <c r="F40" s="82"/>
      <c r="G40" s="82"/>
    </row>
    <row r="41" spans="1:7" x14ac:dyDescent="0.25">
      <c r="A41" s="80"/>
      <c r="B41" s="97"/>
      <c r="C41" s="82"/>
      <c r="D41" s="82"/>
      <c r="E41" s="82"/>
      <c r="F41" s="82"/>
      <c r="G41" s="82"/>
    </row>
    <row r="42" spans="1:7" x14ac:dyDescent="0.25">
      <c r="A42" s="80"/>
      <c r="B42" s="97"/>
      <c r="C42" s="82"/>
      <c r="D42" s="82"/>
      <c r="E42" s="82"/>
      <c r="F42" s="82"/>
      <c r="G42" s="82"/>
    </row>
    <row r="43" spans="1:7" x14ac:dyDescent="0.25">
      <c r="A43" s="80"/>
      <c r="B43" s="97"/>
      <c r="C43" s="82"/>
      <c r="D43" s="82"/>
      <c r="E43" s="82"/>
      <c r="F43" s="82"/>
      <c r="G43" s="107"/>
    </row>
    <row r="44" spans="1:7" x14ac:dyDescent="0.25">
      <c r="A44" s="80"/>
      <c r="B44" s="97"/>
      <c r="C44" s="82"/>
      <c r="D44" s="82"/>
      <c r="E44" s="82"/>
      <c r="F44" s="82"/>
      <c r="G44" s="82"/>
    </row>
    <row r="45" spans="1:7" x14ac:dyDescent="0.25">
      <c r="A45" s="80"/>
      <c r="B45" s="97"/>
      <c r="C45" s="82"/>
      <c r="D45" s="82"/>
      <c r="E45" s="82"/>
      <c r="F45" s="82"/>
      <c r="G45" s="82"/>
    </row>
    <row r="46" spans="1:7" x14ac:dyDescent="0.25">
      <c r="A46" s="80"/>
      <c r="B46" s="97"/>
      <c r="C46" s="82"/>
      <c r="D46" s="82"/>
      <c r="E46" s="82"/>
      <c r="F46" s="82"/>
      <c r="G46" s="82"/>
    </row>
    <row r="47" spans="1:7" x14ac:dyDescent="0.25">
      <c r="A47" s="80"/>
      <c r="B47" s="97"/>
      <c r="C47" s="82"/>
      <c r="D47" s="82"/>
      <c r="E47" s="82"/>
      <c r="F47" s="82"/>
      <c r="G47" s="82"/>
    </row>
    <row r="48" spans="1:7" x14ac:dyDescent="0.25">
      <c r="A48" s="80"/>
      <c r="B48" s="97"/>
      <c r="C48" s="82"/>
      <c r="D48" s="82"/>
      <c r="E48" s="82"/>
      <c r="F48" s="82"/>
      <c r="G48" s="82"/>
    </row>
    <row r="49" spans="1:7" x14ac:dyDescent="0.25">
      <c r="A49" s="80"/>
      <c r="B49" s="97"/>
      <c r="C49" s="82"/>
      <c r="D49" s="82"/>
      <c r="E49" s="82"/>
      <c r="F49" s="82"/>
      <c r="G49" s="82"/>
    </row>
    <row r="50" spans="1:7" x14ac:dyDescent="0.25">
      <c r="A50" s="80"/>
      <c r="B50" s="97"/>
      <c r="C50" s="82"/>
      <c r="D50" s="82"/>
      <c r="E50" s="82"/>
      <c r="F50" s="82"/>
      <c r="G50" s="82"/>
    </row>
    <row r="51" spans="1:7" x14ac:dyDescent="0.25">
      <c r="A51" s="80"/>
      <c r="B51" s="97"/>
      <c r="C51" s="82"/>
      <c r="D51" s="82"/>
      <c r="E51" s="82"/>
      <c r="F51" s="82"/>
      <c r="G51" s="82"/>
    </row>
    <row r="52" spans="1:7" x14ac:dyDescent="0.25">
      <c r="A52" s="80"/>
      <c r="B52" s="97"/>
      <c r="C52" s="82"/>
      <c r="D52" s="82"/>
      <c r="E52" s="82"/>
      <c r="F52" s="82"/>
      <c r="G52" s="82"/>
    </row>
    <row r="53" spans="1:7" x14ac:dyDescent="0.25">
      <c r="A53" s="80"/>
      <c r="B53" s="97"/>
      <c r="C53" s="82"/>
      <c r="D53" s="82"/>
      <c r="E53" s="82"/>
      <c r="F53" s="82"/>
      <c r="G53" s="82"/>
    </row>
    <row r="54" spans="1:7" x14ac:dyDescent="0.25">
      <c r="A54" s="80"/>
      <c r="B54" s="97"/>
      <c r="C54" s="82"/>
      <c r="D54" s="82"/>
      <c r="E54" s="82"/>
      <c r="F54" s="82"/>
      <c r="G54" s="82"/>
    </row>
    <row r="55" spans="1:7" x14ac:dyDescent="0.25">
      <c r="A55" s="80"/>
      <c r="B55" s="97"/>
      <c r="C55" s="82"/>
      <c r="D55" s="82"/>
      <c r="E55" s="82"/>
      <c r="F55" s="82"/>
      <c r="G55" s="82"/>
    </row>
    <row r="56" spans="1:7" x14ac:dyDescent="0.25">
      <c r="A56" s="80"/>
      <c r="B56" s="97"/>
      <c r="C56" s="82"/>
      <c r="D56" s="82"/>
      <c r="E56" s="82"/>
      <c r="F56" s="82"/>
      <c r="G56" s="82"/>
    </row>
    <row r="57" spans="1:7" x14ac:dyDescent="0.25">
      <c r="A57" s="80"/>
      <c r="B57" s="97"/>
      <c r="C57" s="82"/>
      <c r="D57" s="82"/>
      <c r="E57" s="82"/>
      <c r="F57" s="82"/>
      <c r="G57" s="82"/>
    </row>
    <row r="58" spans="1:7" x14ac:dyDescent="0.25">
      <c r="A58" s="80"/>
      <c r="B58" s="97"/>
      <c r="C58" s="82"/>
      <c r="D58" s="82"/>
      <c r="E58" s="82"/>
      <c r="F58" s="82"/>
      <c r="G58" s="82"/>
    </row>
    <row r="59" spans="1:7" x14ac:dyDescent="0.25">
      <c r="A59" s="80"/>
      <c r="B59" s="97"/>
      <c r="C59" s="82"/>
      <c r="D59" s="82"/>
      <c r="E59" s="82"/>
      <c r="F59" s="82"/>
      <c r="G59" s="82"/>
    </row>
    <row r="60" spans="1:7" x14ac:dyDescent="0.25">
      <c r="A60" s="80"/>
      <c r="B60" s="97"/>
      <c r="C60" s="82"/>
      <c r="D60" s="82"/>
      <c r="E60" s="82"/>
      <c r="F60" s="82"/>
      <c r="G60" s="82"/>
    </row>
  </sheetData>
  <mergeCells count="29">
    <mergeCell ref="K2:L2"/>
    <mergeCell ref="A3:L3"/>
    <mergeCell ref="A4:A5"/>
    <mergeCell ref="B4:B5"/>
    <mergeCell ref="C4:C5"/>
    <mergeCell ref="D4:G4"/>
    <mergeCell ref="H4:K4"/>
    <mergeCell ref="L4:L5"/>
    <mergeCell ref="C9:C12"/>
    <mergeCell ref="D9:D12"/>
    <mergeCell ref="E9:E12"/>
    <mergeCell ref="F9:F12"/>
    <mergeCell ref="L9:L12"/>
    <mergeCell ref="K1:L1"/>
    <mergeCell ref="L13:L19"/>
    <mergeCell ref="A20:L20"/>
    <mergeCell ref="A22:B22"/>
    <mergeCell ref="A23:C23"/>
    <mergeCell ref="A13:A19"/>
    <mergeCell ref="B13:B19"/>
    <mergeCell ref="C13:C19"/>
    <mergeCell ref="D13:D19"/>
    <mergeCell ref="E13:E19"/>
    <mergeCell ref="F13:F19"/>
    <mergeCell ref="A6:L6"/>
    <mergeCell ref="A7:L7"/>
    <mergeCell ref="A8:L8"/>
    <mergeCell ref="A9:A12"/>
    <mergeCell ref="B9:B12"/>
  </mergeCells>
  <printOptions gridLines="1"/>
  <pageMargins left="0.51181102362204722" right="0.51181102362204722" top="0.55118110236220474" bottom="0.55118110236220474" header="0.31496062992125984" footer="0.31496062992125984"/>
  <pageSetup paperSize="9" scale="42" orientation="landscape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 2 к ПП 1</vt:lpstr>
      <vt:lpstr>пр 2 к ПП 3</vt:lpstr>
      <vt:lpstr>'пр 2 к ПП 3'!Область_печати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Наталья Л. Моховикова</dc:creator>
  <cp:lastModifiedBy>Мирошникова </cp:lastModifiedBy>
  <cp:lastPrinted>2019-01-18T04:26:29Z</cp:lastPrinted>
  <dcterms:created xsi:type="dcterms:W3CDTF">2016-10-20T04:37:12Z</dcterms:created>
  <dcterms:modified xsi:type="dcterms:W3CDTF">2019-01-18T04:28:06Z</dcterms:modified>
</cp:coreProperties>
</file>