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УПРАВЛЕНИЕ ДЕЛАМИ\УПРАВЛЕНИЕ ДЕЛАМИ 2025\ТЕРРИТОРИАЛЬНОЕ УПРАВЛЕНИЕ\-п от 14.07.2025 11 комфортная среда 2025 год изменение после сесси\"/>
    </mc:Choice>
  </mc:AlternateContent>
  <bookViews>
    <workbookView xWindow="0" yWindow="0" windowWidth="28800" windowHeight="12435" tabRatio="752" activeTab="13"/>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externalReferences>
    <externalReference r:id="rId15"/>
  </externalReferences>
  <definedNames>
    <definedName name="_xlnm._FilterDatabase" localSheetId="2" hidden="1">'пр 2 к ПП1'!$A$7:$M$17</definedName>
    <definedName name="_xlnm._FilterDatabase" localSheetId="4" hidden="1">'пр 2 к ПП2'!$A$7:$M$14</definedName>
    <definedName name="_xlnm._FilterDatabase" localSheetId="6" hidden="1">'пр 2 к ПП3'!$A$7:$M$11</definedName>
    <definedName name="_xlnm._FilterDatabase" localSheetId="8" hidden="1">'пр 2 к ПП4'!$A$6:$M$42</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ПП1'!$A$1:$R$14</definedName>
    <definedName name="_xlnm.Print_Area" localSheetId="3">'пр 1 к ПП2'!$A$1:$R$14</definedName>
    <definedName name="_xlnm.Print_Area" localSheetId="12">'пр 10 к МП'!$A$1:$M$58</definedName>
    <definedName name="_xlnm.Print_Area" localSheetId="13">'пр 11 к МП'!$A$1:$S$89</definedName>
    <definedName name="_xlnm.Print_Area" localSheetId="2">'пр 2 к ПП1'!$A$1:$M$18</definedName>
    <definedName name="_xlnm.Print_Area" localSheetId="4">'пр 2 к ПП2'!$A$1:$M$17</definedName>
    <definedName name="_xlnm.Print_Area" localSheetId="6">'пр 2 к ПП3'!$A$1:$M$13</definedName>
    <definedName name="_xlnm.Print_Area" localSheetId="8">'пр 2 к ПП4'!$A$1:$N$42</definedName>
    <definedName name="_xlnm.Print_Area" localSheetId="9">'пр 7 ОМ'!$A$1:$I$37</definedName>
    <definedName name="_xlnm.Print_Area" localSheetId="11">'пр 9 к МП'!$A$1:$E$30</definedName>
    <definedName name="_xlnm.Print_Area" localSheetId="0">'пр к пасп'!$A$1:$S$24</definedName>
  </definedNames>
  <calcPr calcId="152511"/>
</workbook>
</file>

<file path=xl/calcChain.xml><?xml version="1.0" encoding="utf-8"?>
<calcChain xmlns="http://schemas.openxmlformats.org/spreadsheetml/2006/main">
  <c r="I18" i="8" l="1"/>
  <c r="L12" i="8"/>
  <c r="L17" i="8"/>
  <c r="Q47" i="6"/>
  <c r="R47" i="6"/>
  <c r="P47" i="6"/>
  <c r="U47" i="6" s="1"/>
  <c r="K26" i="5"/>
  <c r="L26" i="5"/>
  <c r="J26" i="5"/>
  <c r="K25" i="5"/>
  <c r="L25" i="5"/>
  <c r="J25" i="5"/>
  <c r="Q74" i="6"/>
  <c r="Q71" i="6" s="1"/>
  <c r="R74" i="6"/>
  <c r="P74" i="6"/>
  <c r="P71" i="6" s="1"/>
  <c r="Q26" i="6"/>
  <c r="Q22" i="6" s="1"/>
  <c r="R26" i="6"/>
  <c r="P26" i="6"/>
  <c r="Q33" i="6"/>
  <c r="Q29" i="6" s="1"/>
  <c r="R33" i="6"/>
  <c r="R29" i="6" s="1"/>
  <c r="P33" i="6"/>
  <c r="Q46" i="6"/>
  <c r="R46" i="6"/>
  <c r="P46" i="6"/>
  <c r="S77" i="6"/>
  <c r="S76" i="6"/>
  <c r="R75" i="6"/>
  <c r="Q75" i="6"/>
  <c r="P75" i="6"/>
  <c r="O75" i="6"/>
  <c r="S73" i="6"/>
  <c r="S72" i="6"/>
  <c r="O71" i="6"/>
  <c r="N71" i="6"/>
  <c r="M71" i="6"/>
  <c r="L71" i="6"/>
  <c r="K71" i="6"/>
  <c r="J71" i="6"/>
  <c r="I71" i="6"/>
  <c r="H71" i="6"/>
  <c r="G71" i="6"/>
  <c r="F71" i="6"/>
  <c r="E71" i="6"/>
  <c r="U70" i="6"/>
  <c r="S70" i="6"/>
  <c r="U69" i="6"/>
  <c r="S69" i="6"/>
  <c r="R68" i="6"/>
  <c r="R64" i="6" s="1"/>
  <c r="Q68" i="6"/>
  <c r="Q64" i="6" s="1"/>
  <c r="P68" i="6"/>
  <c r="U67" i="6"/>
  <c r="S67" i="6"/>
  <c r="U66" i="6"/>
  <c r="S66" i="6"/>
  <c r="U65" i="6"/>
  <c r="S65" i="6"/>
  <c r="P64" i="6"/>
  <c r="O64" i="6"/>
  <c r="N64" i="6"/>
  <c r="M64" i="6"/>
  <c r="L64" i="6"/>
  <c r="K64" i="6"/>
  <c r="J64" i="6"/>
  <c r="I64" i="6"/>
  <c r="H64" i="6"/>
  <c r="G64" i="6"/>
  <c r="F64" i="6"/>
  <c r="E64" i="6"/>
  <c r="U63" i="6"/>
  <c r="S63" i="6"/>
  <c r="U62" i="6"/>
  <c r="S62" i="6"/>
  <c r="U61" i="6"/>
  <c r="S61" i="6"/>
  <c r="U60" i="6"/>
  <c r="S60" i="6"/>
  <c r="U59" i="6"/>
  <c r="S59" i="6"/>
  <c r="U58" i="6"/>
  <c r="S58" i="6"/>
  <c r="R57" i="6"/>
  <c r="Q57" i="6"/>
  <c r="P57" i="6"/>
  <c r="O57" i="6"/>
  <c r="L57" i="6"/>
  <c r="K57" i="6"/>
  <c r="J57" i="6"/>
  <c r="I57" i="6"/>
  <c r="H57" i="6"/>
  <c r="G57" i="6"/>
  <c r="F57" i="6"/>
  <c r="E57" i="6"/>
  <c r="U56" i="6"/>
  <c r="S56" i="6"/>
  <c r="U55" i="6"/>
  <c r="S55" i="6"/>
  <c r="U54" i="6"/>
  <c r="S54" i="6"/>
  <c r="U53" i="6"/>
  <c r="S53" i="6"/>
  <c r="U52" i="6"/>
  <c r="S52" i="6"/>
  <c r="U51" i="6"/>
  <c r="S51" i="6"/>
  <c r="R50" i="6"/>
  <c r="Q50" i="6"/>
  <c r="P50" i="6"/>
  <c r="O50" i="6"/>
  <c r="N50" i="6"/>
  <c r="M50" i="6"/>
  <c r="L50" i="6"/>
  <c r="K50" i="6"/>
  <c r="J50" i="6"/>
  <c r="I50" i="6"/>
  <c r="H50" i="6"/>
  <c r="G50" i="6"/>
  <c r="F50" i="6"/>
  <c r="E50" i="6"/>
  <c r="U49" i="6"/>
  <c r="S49" i="6"/>
  <c r="U48" i="6"/>
  <c r="S48" i="6"/>
  <c r="O46" i="6"/>
  <c r="U45" i="6"/>
  <c r="S45" i="6"/>
  <c r="U44" i="6"/>
  <c r="S44" i="6"/>
  <c r="O43" i="6"/>
  <c r="N43" i="6"/>
  <c r="L43" i="6"/>
  <c r="K43" i="6"/>
  <c r="J43" i="6"/>
  <c r="I43" i="6"/>
  <c r="H43" i="6"/>
  <c r="G43" i="6"/>
  <c r="F43" i="6"/>
  <c r="E43" i="6"/>
  <c r="C43" i="6"/>
  <c r="U42" i="6"/>
  <c r="S42" i="6"/>
  <c r="U41" i="6"/>
  <c r="S41" i="6"/>
  <c r="U39" i="6"/>
  <c r="S39" i="6"/>
  <c r="U38" i="6"/>
  <c r="S38" i="6"/>
  <c r="U37" i="6"/>
  <c r="S37" i="6"/>
  <c r="R36" i="6"/>
  <c r="Q36" i="6"/>
  <c r="O36" i="6"/>
  <c r="N36" i="6"/>
  <c r="M36" i="6"/>
  <c r="L36" i="6"/>
  <c r="K36" i="6"/>
  <c r="J36" i="6"/>
  <c r="I36" i="6"/>
  <c r="H36" i="6"/>
  <c r="G36" i="6"/>
  <c r="F36" i="6"/>
  <c r="E36" i="6"/>
  <c r="C36" i="6"/>
  <c r="U35" i="6"/>
  <c r="S35" i="6"/>
  <c r="U34" i="6"/>
  <c r="S34" i="6"/>
  <c r="U32" i="6"/>
  <c r="S32" i="6"/>
  <c r="U31" i="6"/>
  <c r="S31" i="6"/>
  <c r="U30" i="6"/>
  <c r="S30" i="6"/>
  <c r="P29" i="6"/>
  <c r="O29" i="6"/>
  <c r="L29" i="6"/>
  <c r="K29" i="6"/>
  <c r="J29" i="6"/>
  <c r="I29" i="6"/>
  <c r="H29" i="6"/>
  <c r="G29" i="6"/>
  <c r="F29" i="6"/>
  <c r="E29" i="6"/>
  <c r="C29" i="6"/>
  <c r="U28" i="6"/>
  <c r="S28" i="6"/>
  <c r="U27" i="6"/>
  <c r="S27" i="6"/>
  <c r="R22" i="6"/>
  <c r="U26" i="6"/>
  <c r="N26" i="6"/>
  <c r="U25" i="6"/>
  <c r="S25" i="6"/>
  <c r="U24" i="6"/>
  <c r="S24" i="6"/>
  <c r="U23" i="6"/>
  <c r="S23" i="6"/>
  <c r="O22" i="6"/>
  <c r="L22" i="6"/>
  <c r="K22" i="6"/>
  <c r="J22" i="6"/>
  <c r="I22" i="6"/>
  <c r="H22" i="6"/>
  <c r="G22" i="6"/>
  <c r="F22" i="6"/>
  <c r="E22" i="6"/>
  <c r="C22" i="6"/>
  <c r="R21" i="6"/>
  <c r="Q21" i="6"/>
  <c r="P21" i="6"/>
  <c r="O21" i="6"/>
  <c r="N21" i="6"/>
  <c r="M21" i="6"/>
  <c r="G21" i="6"/>
  <c r="F21" i="6"/>
  <c r="R20" i="6"/>
  <c r="Q20" i="6"/>
  <c r="P20" i="6"/>
  <c r="O20" i="6"/>
  <c r="N20" i="6"/>
  <c r="M20" i="6"/>
  <c r="L20" i="6"/>
  <c r="K20" i="6"/>
  <c r="J20" i="6"/>
  <c r="J15" i="6" s="1"/>
  <c r="I20" i="6"/>
  <c r="H20" i="6"/>
  <c r="G20" i="6"/>
  <c r="F20" i="6"/>
  <c r="E20" i="6"/>
  <c r="O19" i="6"/>
  <c r="N19" i="6"/>
  <c r="M19" i="6"/>
  <c r="L19" i="6"/>
  <c r="K19" i="6"/>
  <c r="J19" i="6"/>
  <c r="I19" i="6"/>
  <c r="H19" i="6"/>
  <c r="G19" i="6"/>
  <c r="F19" i="6"/>
  <c r="E19" i="6"/>
  <c r="E15" i="6" s="1"/>
  <c r="O18" i="6"/>
  <c r="N18" i="6"/>
  <c r="M18" i="6"/>
  <c r="L18" i="6"/>
  <c r="K18" i="6"/>
  <c r="J18" i="6"/>
  <c r="I18" i="6"/>
  <c r="H18" i="6"/>
  <c r="G18" i="6"/>
  <c r="F18" i="6"/>
  <c r="E18" i="6"/>
  <c r="R17" i="6"/>
  <c r="Q17" i="6"/>
  <c r="P17" i="6"/>
  <c r="O17" i="6"/>
  <c r="N17" i="6"/>
  <c r="N15" i="6" s="1"/>
  <c r="M17" i="6"/>
  <c r="L17" i="6"/>
  <c r="K17" i="6"/>
  <c r="J17" i="6"/>
  <c r="I17" i="6"/>
  <c r="I15" i="6" s="1"/>
  <c r="H17" i="6"/>
  <c r="H15" i="6" s="1"/>
  <c r="G17" i="6"/>
  <c r="G15" i="6" s="1"/>
  <c r="F17" i="6"/>
  <c r="F15" i="6" s="1"/>
  <c r="E17" i="6"/>
  <c r="U16" i="6"/>
  <c r="S16" i="6"/>
  <c r="M15" i="6"/>
  <c r="L15" i="6"/>
  <c r="C15" i="6"/>
  <c r="N14" i="6"/>
  <c r="M14" i="6"/>
  <c r="I12" i="6"/>
  <c r="J12" i="6" s="1"/>
  <c r="K12" i="6" s="1"/>
  <c r="L12" i="6" s="1"/>
  <c r="N15" i="5"/>
  <c r="M20" i="5"/>
  <c r="N20" i="5" s="1"/>
  <c r="I21" i="5"/>
  <c r="I18" i="5" s="1"/>
  <c r="J21" i="5"/>
  <c r="K21" i="5"/>
  <c r="L21" i="5"/>
  <c r="M21" i="5" s="1"/>
  <c r="E22" i="5"/>
  <c r="M24" i="5"/>
  <c r="N24" i="5"/>
  <c r="I25" i="5"/>
  <c r="M25" i="5"/>
  <c r="E26" i="5"/>
  <c r="I26" i="5"/>
  <c r="I27" i="5"/>
  <c r="K27" i="5"/>
  <c r="L27" i="5"/>
  <c r="M28" i="5"/>
  <c r="N28" i="5" s="1"/>
  <c r="M31" i="5"/>
  <c r="N31" i="5" s="1"/>
  <c r="I32" i="5"/>
  <c r="I30" i="5" s="1"/>
  <c r="M34" i="5"/>
  <c r="N34" i="5" s="1"/>
  <c r="I35" i="5"/>
  <c r="I33" i="5" s="1"/>
  <c r="I36" i="5"/>
  <c r="J36" i="5"/>
  <c r="K36" i="5"/>
  <c r="L36" i="5"/>
  <c r="M37" i="5"/>
  <c r="M38" i="5"/>
  <c r="M40" i="5"/>
  <c r="N40" i="5" s="1"/>
  <c r="I41" i="5"/>
  <c r="I39" i="5" s="1"/>
  <c r="J41" i="5"/>
  <c r="J39" i="5" s="1"/>
  <c r="K41" i="5"/>
  <c r="K39" i="5" s="1"/>
  <c r="L41" i="5"/>
  <c r="M43" i="5"/>
  <c r="I44" i="5"/>
  <c r="I42" i="5" s="1"/>
  <c r="L25" i="23"/>
  <c r="L44" i="5" s="1"/>
  <c r="L42" i="5" s="1"/>
  <c r="K25" i="23"/>
  <c r="K44" i="5" s="1"/>
  <c r="K42" i="5" s="1"/>
  <c r="K18" i="5" s="1"/>
  <c r="J25" i="23"/>
  <c r="J44" i="5" s="1"/>
  <c r="J42" i="5" s="1"/>
  <c r="J18" i="5" s="1"/>
  <c r="I25" i="23"/>
  <c r="H25" i="23"/>
  <c r="M24" i="23"/>
  <c r="M25" i="23" s="1"/>
  <c r="L21" i="23"/>
  <c r="K21" i="23"/>
  <c r="J21" i="23"/>
  <c r="I21" i="23"/>
  <c r="H21" i="23"/>
  <c r="M20" i="23"/>
  <c r="M21" i="23" s="1"/>
  <c r="L17" i="23"/>
  <c r="K17" i="23"/>
  <c r="J17" i="23"/>
  <c r="I17" i="23"/>
  <c r="H17" i="23"/>
  <c r="M16" i="23"/>
  <c r="M17" i="23" s="1"/>
  <c r="L13" i="23"/>
  <c r="L35" i="5" s="1"/>
  <c r="K13" i="23"/>
  <c r="K35" i="5" s="1"/>
  <c r="K33" i="5" s="1"/>
  <c r="J13" i="23"/>
  <c r="J35" i="5" s="1"/>
  <c r="J33" i="5" s="1"/>
  <c r="I13" i="23"/>
  <c r="H13" i="23"/>
  <c r="M12" i="23"/>
  <c r="M13" i="23" s="1"/>
  <c r="L14" i="15"/>
  <c r="L13" i="15"/>
  <c r="L16" i="15" s="1"/>
  <c r="L12" i="15"/>
  <c r="J16" i="15"/>
  <c r="K16" i="15"/>
  <c r="I16" i="15"/>
  <c r="J42" i="17"/>
  <c r="K32" i="5" s="1"/>
  <c r="K30" i="5" s="1"/>
  <c r="K42" i="17"/>
  <c r="L32" i="5" s="1"/>
  <c r="L30" i="5" s="1"/>
  <c r="I42" i="17"/>
  <c r="J32" i="5" s="1"/>
  <c r="L12" i="17"/>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11" i="17"/>
  <c r="L12" i="16"/>
  <c r="J13" i="16"/>
  <c r="L15" i="15"/>
  <c r="L13" i="8"/>
  <c r="L14" i="8"/>
  <c r="L15" i="8"/>
  <c r="L16" i="8"/>
  <c r="J18" i="8"/>
  <c r="K22" i="5" s="1"/>
  <c r="H42" i="17"/>
  <c r="I16" i="5" l="1"/>
  <c r="R43" i="6"/>
  <c r="U20" i="6"/>
  <c r="U50" i="6"/>
  <c r="Q19" i="6"/>
  <c r="K15" i="6"/>
  <c r="L23" i="5"/>
  <c r="M41" i="5"/>
  <c r="N41" i="5" s="1"/>
  <c r="M36" i="5"/>
  <c r="S20" i="6"/>
  <c r="S21" i="6"/>
  <c r="S50" i="6"/>
  <c r="U57" i="6"/>
  <c r="S57" i="6"/>
  <c r="U64" i="6"/>
  <c r="R71" i="6"/>
  <c r="S71" i="6" s="1"/>
  <c r="U17" i="6"/>
  <c r="S64" i="6"/>
  <c r="S75" i="6"/>
  <c r="L16" i="5"/>
  <c r="S68" i="6"/>
  <c r="R19" i="6"/>
  <c r="K16" i="5"/>
  <c r="S17" i="6"/>
  <c r="U21" i="6"/>
  <c r="P43" i="6"/>
  <c r="U43" i="6" s="1"/>
  <c r="P18" i="6"/>
  <c r="O15" i="6"/>
  <c r="M42" i="5"/>
  <c r="M35" i="5"/>
  <c r="M32" i="5"/>
  <c r="N32" i="5" s="1"/>
  <c r="M26" i="5"/>
  <c r="N26" i="5" s="1"/>
  <c r="J23" i="5"/>
  <c r="K19" i="5"/>
  <c r="R18" i="6"/>
  <c r="S74" i="6"/>
  <c r="Q18" i="6"/>
  <c r="Q15" i="6" s="1"/>
  <c r="U29" i="6"/>
  <c r="S33" i="6"/>
  <c r="S29" i="6"/>
  <c r="U33" i="6"/>
  <c r="Q43" i="6"/>
  <c r="S46" i="6"/>
  <c r="P22" i="6"/>
  <c r="S22" i="6" s="1"/>
  <c r="S26" i="6"/>
  <c r="S47" i="6"/>
  <c r="U46" i="6"/>
  <c r="U68" i="6"/>
  <c r="K17" i="5"/>
  <c r="K14" i="5" s="1"/>
  <c r="L33" i="5"/>
  <c r="M33" i="5" s="1"/>
  <c r="N33" i="5" s="1"/>
  <c r="I23" i="5"/>
  <c r="J16" i="5"/>
  <c r="L39" i="5"/>
  <c r="M39" i="5" s="1"/>
  <c r="N39" i="5" s="1"/>
  <c r="M44" i="5"/>
  <c r="N35" i="5"/>
  <c r="K23" i="5"/>
  <c r="I22" i="5"/>
  <c r="L18" i="5"/>
  <c r="M18" i="5" s="1"/>
  <c r="J30" i="5"/>
  <c r="N25" i="5"/>
  <c r="S43" i="6" l="1"/>
  <c r="R15" i="6"/>
  <c r="S18" i="6"/>
  <c r="U18" i="6"/>
  <c r="U22" i="6"/>
  <c r="M16" i="5"/>
  <c r="I17" i="5"/>
  <c r="M30" i="5"/>
  <c r="N30" i="5" s="1"/>
  <c r="M23" i="5"/>
  <c r="N23" i="5" s="1"/>
  <c r="I19" i="5"/>
  <c r="N16" i="5" l="1"/>
  <c r="I14" i="5"/>
  <c r="L42" i="17"/>
  <c r="H18" i="8"/>
  <c r="K18" i="8"/>
  <c r="L22" i="5" s="1"/>
  <c r="K13" i="16"/>
  <c r="L13" i="16"/>
  <c r="L19" i="5" l="1"/>
  <c r="L17" i="5"/>
  <c r="L14" i="5" s="1"/>
  <c r="J22" i="5"/>
  <c r="J19" i="5" s="1"/>
  <c r="L18" i="8"/>
  <c r="M22" i="5"/>
  <c r="M19" i="5" s="1"/>
  <c r="N22" i="5" l="1"/>
  <c r="N19" i="5"/>
  <c r="A9" i="7"/>
  <c r="A10" i="18"/>
  <c r="O12" i="2"/>
  <c r="L15" i="16"/>
  <c r="B12" i="20"/>
  <c r="A10" i="7"/>
  <c r="B21" i="20"/>
  <c r="B20" i="20"/>
  <c r="B19" i="20"/>
  <c r="B18" i="20"/>
  <c r="B17" i="20"/>
  <c r="B16" i="20"/>
  <c r="B15" i="20"/>
  <c r="B14" i="20"/>
  <c r="A11" i="20"/>
  <c r="A10" i="20"/>
  <c r="H15" i="16"/>
  <c r="I15" i="16"/>
  <c r="A11" i="19"/>
  <c r="A11" i="18"/>
  <c r="H13" i="16"/>
  <c r="H16" i="16" s="1"/>
  <c r="I13" i="16"/>
  <c r="H16" i="15"/>
  <c r="I16" i="16" l="1"/>
  <c r="P40" i="6"/>
  <c r="L16" i="16"/>
  <c r="U40" i="6" l="1"/>
  <c r="J29" i="5"/>
  <c r="S40" i="6"/>
  <c r="P36" i="6"/>
  <c r="P19" i="6"/>
  <c r="U19" i="6" l="1"/>
  <c r="P15" i="6"/>
  <c r="S19" i="6"/>
  <c r="S36" i="6"/>
  <c r="U36" i="6"/>
  <c r="M29" i="5"/>
  <c r="N29" i="5" s="1"/>
  <c r="J27" i="5"/>
  <c r="M27" i="5" l="1"/>
  <c r="N27" i="5" s="1"/>
  <c r="J17" i="5"/>
  <c r="U15" i="6"/>
  <c r="S15" i="6"/>
  <c r="M17" i="5" l="1"/>
  <c r="M14" i="5" s="1"/>
  <c r="J14" i="5"/>
  <c r="N14" i="5" s="1"/>
  <c r="N17" i="5"/>
</calcChain>
</file>

<file path=xl/sharedStrings.xml><?xml version="1.0" encoding="utf-8"?>
<sst xmlns="http://schemas.openxmlformats.org/spreadsheetml/2006/main" count="962" uniqueCount="322">
  <si>
    <t>ИНФОРМАЦИЯ</t>
  </si>
  <si>
    <t>ПЕРЕЧЕНЬ</t>
  </si>
  <si>
    <t>Единица измерения</t>
  </si>
  <si>
    <t>1.1.</t>
  </si>
  <si>
    <t>Цели, целевые показатели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</si>
  <si>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</si>
  <si>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</si>
  <si>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</si>
  <si>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</si>
  <si>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</si>
  <si>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</si>
  <si>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</si>
  <si>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</si>
  <si>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</si>
  <si>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</si>
  <si>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</si>
  <si>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</si>
  <si>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</si>
  <si>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</si>
  <si>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</si>
  <si>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</si>
  <si>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</si>
  <si>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</si>
  <si>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</si>
  <si>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</si>
  <si>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</si>
  <si>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</si>
  <si>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</si>
  <si>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</si>
  <si>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</si>
  <si>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</si>
  <si>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</si>
  <si>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</si>
  <si>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</si>
  <si>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</si>
  <si>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</si>
  <si>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</si>
  <si>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</si>
  <si>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</si>
  <si>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</si>
  <si>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</si>
  <si>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</si>
  <si>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</si>
  <si>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</si>
  <si>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</si>
  <si>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</si>
  <si>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</si>
  <si>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</si>
  <si>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</si>
  <si>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</si>
  <si>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</si>
  <si>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</si>
  <si>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</si>
  <si>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</si>
  <si>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</si>
  <si>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</si>
  <si>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</si>
  <si>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</si>
  <si>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</si>
  <si>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</si>
  <si>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</si>
  <si>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</si>
  <si>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</si>
  <si>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</si>
  <si>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</si>
  <si>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</si>
  <si>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</si>
  <si>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</si>
  <si>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</si>
  <si>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</si>
  <si>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</si>
  <si>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</si>
  <si>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</si>
  <si>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</si>
  <si>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</si>
  <si>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</si>
  <si>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</si>
  <si>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</si>
  <si>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</si>
  <si>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</si>
  <si>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</si>
  <si>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</si>
  <si>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</si>
  <si>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</si>
  <si>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</si>
  <si>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</si>
  <si>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</si>
  <si>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</si>
  <si>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</si>
  <si>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</si>
  <si>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</si>
  <si>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</si>
  <si>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</si>
  <si>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</si>
  <si>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</si>
  <si>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</si>
  <si>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</si>
  <si>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</si>
  <si>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</si>
  <si>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</si>
  <si>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</si>
  <si>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</si>
  <si>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</si>
  <si>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</si>
  <si>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</si>
  <si>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</si>
  <si>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</si>
  <si>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</si>
  <si>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</si>
  <si>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</si>
  <si>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</si>
  <si>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</si>
  <si>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</si>
  <si>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</si>
  <si>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</si>
  <si>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</si>
  <si>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</si>
  <si>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</si>
  <si>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</si>
  <si>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</si>
  <si>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</si>
  <si>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</si>
  <si>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</si>
  <si>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</si>
  <si>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</si>
  <si>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</si>
  <si>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</si>
  <si>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</si>
  <si>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</si>
  <si>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</si>
  <si>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</si>
  <si>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чел.</t>
  </si>
  <si>
    <t>голова оленя</t>
  </si>
  <si>
    <t>Цель. Улучшение жилищно-бытовых условий населения проживающего на территории Туруханского района;</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</si>
  <si>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</si>
  <si>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</si>
  <si>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</si>
  <si>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</si>
  <si>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</si>
  <si>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</si>
  <si>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</si>
  <si>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</si>
  <si>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</si>
  <si>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</si>
  <si>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</si>
  <si>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</si>
  <si>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</si>
  <si>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</si>
  <si>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</si>
  <si>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</si>
  <si>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</si>
  <si>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</si>
  <si>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</si>
  <si>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и значения показателей результативности подпрограммы  4 
«Обеспечение условий реализации программы и прочие мероприятия»</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</si>
  <si>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</si>
  <si>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</si>
  <si>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</si>
  <si>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</si>
  <si>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</si>
  <si>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</si>
  <si>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</si>
  <si>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</si>
  <si>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</si>
  <si>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</si>
  <si>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</si>
  <si>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</si>
  <si>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</si>
  <si>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</si>
  <si>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</si>
  <si>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</si>
  <si>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</si>
  <si>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</si>
  <si>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</si>
  <si>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</si>
  <si>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</si>
  <si>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</si>
  <si>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</si>
  <si>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</si>
  <si>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</si>
  <si>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</si>
  <si>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</si>
  <si>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</si>
  <si>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</si>
  <si>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</si>
  <si>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</si>
  <si>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</si>
  <si>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</si>
  <si>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</si>
  <si>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</si>
  <si>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</si>
  <si>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</si>
  <si>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</si>
  <si>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</si>
  <si>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</si>
  <si>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</si>
  <si>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</si>
  <si>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</si>
  <si>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</si>
  <si>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</si>
  <si>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</si>
  <si>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</si>
  <si>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</si>
  <si>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</si>
  <si>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</si>
  <si>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</si>
  <si>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</si>
  <si>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</si>
  <si>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</si>
  <si>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</si>
  <si>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</si>
  <si>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</si>
  <si>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</si>
  <si>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</si>
  <si>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</si>
  <si>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</si>
  <si>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</si>
  <si>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</si>
  <si>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</si>
  <si>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</si>
  <si>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</si>
  <si>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</si>
  <si>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</si>
  <si>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</si>
  <si>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</si>
  <si>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</si>
  <si>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</si>
  <si>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</si>
  <si>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</si>
  <si>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</si>
  <si>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</si>
  <si>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</si>
  <si>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</si>
  <si>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</si>
  <si>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</si>
  <si>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</si>
  <si>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</si>
  <si>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</si>
  <si>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</si>
  <si>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</si>
  <si>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</si>
  <si>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</si>
  <si>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</si>
  <si>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</si>
  <si>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</si>
  <si>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</si>
  <si>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</si>
  <si>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</si>
  <si>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</si>
  <si>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</si>
  <si>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</si>
  <si>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</si>
  <si>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</si>
  <si>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</si>
  <si>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</si>
  <si>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</si>
  <si>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</si>
  <si>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</si>
  <si>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</si>
  <si>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</si>
  <si>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</si>
  <si>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</si>
  <si>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</si>
  <si>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</si>
  <si>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</si>
  <si>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</si>
  <si>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</si>
  <si>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</si>
  <si>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</si>
  <si>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</si>
  <si>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</si>
  <si>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</si>
  <si>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</si>
  <si>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</si>
  <si>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</si>
  <si>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</si>
  <si>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</si>
  <si>
    <t>Управление ЖКХ и строительства администрации Туруханского района</t>
  </si>
  <si>
    <t>1.21.</t>
  </si>
  <si>
    <t>2026 год</t>
  </si>
  <si>
    <t>не                                                                 менеее                  2</t>
  </si>
  <si>
    <t>не                                                     менеее                  2</t>
  </si>
  <si>
    <t>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t>
  </si>
  <si>
    <t>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t>
  </si>
  <si>
    <t>Да -1,              Нет-0.</t>
  </si>
  <si>
    <t>кол-во населенных пунктов.</t>
  </si>
  <si>
    <t>Озеленение межселенной территории Туруханского района</t>
  </si>
  <si>
    <t>Озеленение межселенной территории</t>
  </si>
  <si>
    <t>Организация и содержание мест захоронения в  населенных пунктах межселенной территории.</t>
  </si>
  <si>
    <t xml:space="preserve">Снижение потребления электроэнергии для нужд уличного освещения, за счет с установки энергосберегающих светильников и приборов учета электроэнергии </t>
  </si>
  <si>
    <t>Устройство новых деревянных тротуаров,  штакетных заборов; 
 Вывоз снега, мусора, твердых бытовых отходов, ликвидация  несанкционированных свалок; Покос травы;Приобретение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колодцев  общего пользования с питьевой водой ; Текущий ремонт водозаборов, водоколонок;
Оснащение улиц указателями с названиями улиц и номерами домов;</t>
  </si>
  <si>
    <t xml:space="preserve">Обеспечение материальной поддержки доходов участников общественных работ, из числа безработных граждан </t>
  </si>
  <si>
    <t>Возмещение затрат на обучение и трудоустроиство  жителей Туруханского района в компании сферы недропользования и их подрядные организации</t>
  </si>
  <si>
    <t>Да -1,      Нет-0</t>
  </si>
  <si>
    <t xml:space="preserve"> Обеспечение населения Туруханского района печным отоплением </t>
  </si>
  <si>
    <t>Да -1,       Нет-0</t>
  </si>
  <si>
    <t>шт</t>
  </si>
  <si>
    <t>Плановые результаты</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</si>
  <si>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t>
  </si>
  <si>
    <t xml:space="preserve">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                                                                                                                                                                                                                                                                                                                                                                                                                                                                                            </t>
  </si>
  <si>
    <t xml:space="preserve">Предоставление ежемесячных социальных выплат оленеводам из числа малочисленных народов </t>
  </si>
  <si>
    <t xml:space="preserve">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t>
  </si>
  <si>
    <t>Предоставление ежемесячных компенсационных выплат охотникам (рыбакам), оленеводам промысловым из числа  коренных малочисленных народов Севера</t>
  </si>
  <si>
    <t xml:space="preserve">Предоставление ежемесячных социальных выплат  охотникам (рыбакам) промысловым их числа  коренных малочисленных народов Севера </t>
  </si>
  <si>
    <t xml:space="preserve">Предоставлена денежная компенсация оленеводам Туруханского района части расходов на содержание северного оленя </t>
  </si>
  <si>
    <t xml:space="preserve">Предоставление комплектов для новорожденных лицам из числа коренных малочисленных Севера </t>
  </si>
  <si>
    <t xml:space="preserve">Организация и проведение социально значимого мероприятия коренных малочисленных народов (День оленевода) </t>
  </si>
  <si>
    <t>1.27.</t>
  </si>
  <si>
    <t>1.28.</t>
  </si>
  <si>
    <t>1.29.</t>
  </si>
  <si>
    <t>1.30.</t>
  </si>
  <si>
    <t>1.31.</t>
  </si>
  <si>
    <t>не менее 2</t>
  </si>
  <si>
    <t>2027 год</t>
  </si>
  <si>
    <t>1.3</t>
  </si>
  <si>
    <r>
      <rPr>
        <b/>
        <sz val="12"/>
        <rFont val="Times New Roman"/>
        <family val="1"/>
        <charset val="204"/>
      </rPr>
      <t>Отдельное мероприятие.</t>
    </r>
    <r>
      <rPr>
        <sz val="12"/>
        <rFont val="Times New Roman"/>
        <family val="1"/>
        <charset val="204"/>
      </rPr>
      <t xml:space="preserve">  Формирования современной городской (сельской) среды в поселениях</t>
    </r>
  </si>
  <si>
    <r>
      <rPr>
        <b/>
        <sz val="12"/>
        <rFont val="Times New Roman"/>
        <family val="1"/>
        <charset val="204"/>
      </rPr>
      <t xml:space="preserve">Цель реализации отдельного мероприятия: </t>
    </r>
    <r>
      <rPr>
        <sz val="12"/>
        <rFont val="Times New Roman"/>
        <family val="1"/>
        <charset val="204"/>
      </rPr>
      <t>Благоустройство дворовых территорий в городских (сельских) населенных пунктах</t>
    </r>
  </si>
  <si>
    <t>Благоустройство дворовых территорий в городских (сельских) населенных пунктах</t>
  </si>
  <si>
    <t>Цель реализации отдельного мероприятия:  Благоустройство дворовых территорий в городских (сельских) населенных пунктах</t>
  </si>
  <si>
    <t>Отдельное мероприятие.  Формирования современной городской (сельской) среды в поселениях</t>
  </si>
  <si>
    <t>1.4</t>
  </si>
  <si>
    <t xml:space="preserve">Предоставление иных межбюджетных трансфертов бюджетам муниципальных образований Красноярского края на софинансирование муниципальных программ формирования современной городской (сельской) среды в поселениях
</t>
  </si>
  <si>
    <t>Выполнения работ по благоустройству дворовых территорий в городских (сельских) населенных пунктах</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</si>
</sst>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_-* #,##0.000_р_._-;\-* #,##0.000_р_._-;_-* &quot;-&quot;??_р_._-;_-@_-"/>
    <numFmt numFmtId="166" formatCode="_(* #,##0.00_);_(* \(#,##0.00\);_(* &quot;-&quot;??_);_(@_)"/>
    <numFmt numFmtId="167" formatCode="#,##0.000"/>
    <numFmt numFmtId="168" formatCode="_-* #,##0.000_р_._-;\-* #,##0.000_р_._-;_-* &quot;-&quot;???_р_._-;_-@_-"/>
    <numFmt numFmtId="169" formatCode="#,##0_ ;\-#,##0\ "/>
    <numFmt numFmtId="170" formatCode="_-* #,##0_р_._-;\-* #,##0_р_._-;_-* &quot;-&quot;??_р_._-;_-@_-"/>
    <numFmt numFmtId="171" formatCode="?"/>
    <numFmt numFmtId="172" formatCode="000000"/>
  </numFmts>
  <fonts count="25" x14ac:knownFonts="1">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19" fillId="0" borderId="0" applyNumberFormat="0" applyFill="0" applyBorder="0" applyAlignment="0" applyProtection="0"/>
    <xf numFmtId="0" fontId="5" fillId="0" borderId="0"/>
    <xf numFmtId="0" fontId="5" fillId="0" borderId="0"/>
    <xf numFmtId="164" fontId="18" fillId="0" borderId="0" applyFont="0" applyFill="0" applyBorder="0" applyAlignment="0" applyProtection="0"/>
    <xf numFmtId="166" fontId="5" fillId="0" borderId="0" applyFont="0" applyFill="0" applyBorder="0" applyAlignment="0" applyProtection="0"/>
  </cellStyleXfs>
  <cellXfs count="337">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4" applyNumberFormat="1" applyFont="1" applyFill="1" applyBorder="1" applyAlignment="1">
      <alignment vertical="center" wrapText="1"/>
    </xf>
    <xf numFmtId="164" fontId="1" fillId="2" borderId="1" xfId="4" applyNumberFormat="1" applyFont="1" applyFill="1" applyBorder="1" applyAlignment="1">
      <alignment horizontal="center" vertical="center" wrapText="1"/>
    </xf>
    <xf numFmtId="1" fontId="1" fillId="2" borderId="1" xfId="4" applyNumberFormat="1" applyFont="1" applyFill="1" applyBorder="1" applyAlignment="1">
      <alignment vertical="center" wrapText="1"/>
    </xf>
    <xf numFmtId="167" fontId="3" fillId="2" borderId="1" xfId="0" applyNumberFormat="1" applyFont="1" applyFill="1" applyBorder="1" applyAlignment="1">
      <alignment horizontal="center" vertical="center" wrapText="1"/>
    </xf>
    <xf numFmtId="167" fontId="3" fillId="2" borderId="1" xfId="4"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0" fontId="1" fillId="2" borderId="1" xfId="4" applyNumberFormat="1" applyFont="1" applyFill="1" applyBorder="1" applyAlignment="1">
      <alignment horizontal="center" vertical="center"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5" fontId="2" fillId="2" borderId="0" xfId="4" applyNumberFormat="1" applyFont="1" applyFill="1"/>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167" fontId="3" fillId="2" borderId="0" xfId="0" applyNumberFormat="1" applyFont="1" applyFill="1"/>
    <xf numFmtId="0" fontId="3" fillId="2" borderId="0" xfId="0" applyFont="1" applyFill="1"/>
    <xf numFmtId="167" fontId="21" fillId="2" borderId="1" xfId="0" applyNumberFormat="1" applyFont="1" applyFill="1" applyBorder="1" applyAlignment="1">
      <alignment horizontal="center" vertical="center"/>
    </xf>
    <xf numFmtId="0" fontId="3" fillId="2" borderId="0" xfId="0" applyFont="1" applyFill="1" applyAlignment="1"/>
    <xf numFmtId="167"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4" applyNumberFormat="1" applyFont="1" applyFill="1" applyBorder="1" applyAlignment="1">
      <alignment vertical="center" wrapText="1"/>
    </xf>
    <xf numFmtId="1" fontId="1" fillId="2" borderId="2" xfId="4"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7" fontId="1" fillId="2" borderId="1" xfId="4"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7" fontId="4" fillId="2" borderId="1" xfId="4"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7" fontId="1"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7" fontId="4" fillId="2" borderId="1" xfId="4"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164" fontId="1" fillId="2" borderId="1" xfId="4" applyFont="1" applyFill="1" applyBorder="1" applyAlignment="1">
      <alignment horizontal="left" vertical="center" wrapText="1"/>
    </xf>
    <xf numFmtId="0" fontId="1" fillId="2" borderId="0" xfId="0" applyFont="1" applyFill="1" applyAlignment="1">
      <alignment vertical="center" wrapText="1"/>
    </xf>
    <xf numFmtId="164" fontId="4" fillId="2" borderId="1" xfId="4"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8" fontId="1" fillId="2" borderId="1" xfId="4"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8" fontId="4" fillId="2" borderId="1" xfId="4" applyNumberFormat="1" applyFont="1" applyFill="1" applyBorder="1" applyAlignment="1">
      <alignment horizontal="left" wrapText="1"/>
    </xf>
    <xf numFmtId="168" fontId="7" fillId="2" borderId="1" xfId="0" applyNumberFormat="1" applyFont="1" applyFill="1" applyBorder="1" applyAlignment="1"/>
    <xf numFmtId="164"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5" fontId="22" fillId="2" borderId="0" xfId="4"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8" fontId="1" fillId="2" borderId="2" xfId="4"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8" fontId="1" fillId="2" borderId="3" xfId="4" applyNumberFormat="1" applyFont="1" applyFill="1" applyBorder="1" applyAlignment="1">
      <alignment vertical="top" wrapText="1"/>
    </xf>
    <xf numFmtId="1" fontId="1" fillId="2" borderId="1" xfId="4" applyNumberFormat="1" applyFont="1" applyFill="1" applyBorder="1" applyAlignment="1">
      <alignment horizontal="center" vertical="center" wrapText="1"/>
    </xf>
    <xf numFmtId="170" fontId="1" fillId="2" borderId="1" xfId="4" applyNumberFormat="1" applyFont="1" applyFill="1" applyBorder="1" applyAlignment="1">
      <alignment vertical="center" wrapText="1"/>
    </xf>
    <xf numFmtId="165" fontId="1" fillId="2" borderId="1" xfId="4"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7" fontId="1" fillId="2" borderId="10" xfId="4" applyNumberFormat="1" applyFont="1" applyFill="1" applyBorder="1" applyAlignment="1">
      <alignment horizontal="right" vertical="center" wrapText="1"/>
    </xf>
    <xf numFmtId="167" fontId="1" fillId="2" borderId="3" xfId="4" applyNumberFormat="1" applyFont="1" applyFill="1" applyBorder="1" applyAlignment="1">
      <alignment horizontal="right" vertical="center" wrapText="1"/>
    </xf>
    <xf numFmtId="167"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7" fontId="4" fillId="2" borderId="10" xfId="4" applyNumberFormat="1" applyFont="1" applyFill="1" applyBorder="1" applyAlignment="1">
      <alignment horizontal="right" vertical="center" wrapText="1"/>
    </xf>
    <xf numFmtId="168" fontId="1" fillId="2" borderId="2" xfId="4" applyNumberFormat="1" applyFont="1" applyFill="1" applyBorder="1" applyAlignment="1">
      <alignment vertical="top" wrapText="1"/>
    </xf>
    <xf numFmtId="167" fontId="2" fillId="2" borderId="0" xfId="0" applyNumberFormat="1" applyFont="1" applyFill="1" applyAlignment="1">
      <alignment vertical="center"/>
    </xf>
    <xf numFmtId="165"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 xfId="0" applyNumberFormat="1" applyFont="1" applyFill="1" applyBorder="1" applyAlignment="1">
      <alignment horizontal="left" vertical="center" wrapText="1"/>
    </xf>
    <xf numFmtId="171" fontId="3" fillId="0" borderId="11"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left" vertical="center"/>
    </xf>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67" fontId="4" fillId="5" borderId="1" xfId="4" applyNumberFormat="1" applyFont="1" applyFill="1" applyBorder="1" applyAlignment="1">
      <alignment vertical="center" wrapText="1"/>
    </xf>
    <xf numFmtId="0" fontId="2" fillId="3" borderId="0" xfId="0" applyFont="1" applyFill="1"/>
    <xf numFmtId="165" fontId="2" fillId="2" borderId="1" xfId="4" applyNumberFormat="1" applyFont="1" applyFill="1" applyBorder="1"/>
    <xf numFmtId="165" fontId="7" fillId="2" borderId="1" xfId="4" applyNumberFormat="1" applyFont="1" applyFill="1" applyBorder="1"/>
    <xf numFmtId="169" fontId="1" fillId="2" borderId="1" xfId="4"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7" fontId="1" fillId="0" borderId="1" xfId="0" applyNumberFormat="1" applyFont="1" applyFill="1" applyBorder="1" applyAlignment="1">
      <alignment vertical="center" wrapText="1"/>
    </xf>
    <xf numFmtId="167" fontId="3" fillId="0" borderId="1" xfId="4" applyNumberFormat="1" applyFont="1" applyFill="1" applyBorder="1" applyAlignment="1">
      <alignment vertical="center" wrapText="1"/>
    </xf>
    <xf numFmtId="167" fontId="1" fillId="0" borderId="1" xfId="1" applyNumberFormat="1" applyFont="1" applyFill="1" applyBorder="1" applyAlignment="1">
      <alignment vertical="center" wrapText="1"/>
    </xf>
    <xf numFmtId="167" fontId="1" fillId="0" borderId="1" xfId="0" applyNumberFormat="1" applyFont="1" applyFill="1" applyBorder="1" applyAlignment="1">
      <alignment wrapText="1"/>
    </xf>
    <xf numFmtId="167" fontId="1" fillId="0" borderId="1" xfId="4" applyNumberFormat="1" applyFont="1" applyFill="1" applyBorder="1" applyAlignment="1">
      <alignment vertical="center" wrapText="1"/>
    </xf>
    <xf numFmtId="167" fontId="1" fillId="0" borderId="1" xfId="4"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0" fontId="1" fillId="0" borderId="1" xfId="4" applyNumberFormat="1"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7" fontId="4" fillId="0" borderId="1" xfId="4"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7" fontId="24" fillId="0" borderId="1" xfId="4" applyNumberFormat="1" applyFont="1" applyFill="1" applyBorder="1" applyAlignment="1">
      <alignment vertical="center" wrapText="1"/>
    </xf>
    <xf numFmtId="167" fontId="4" fillId="0"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67" fontId="1" fillId="2" borderId="13" xfId="4" applyNumberFormat="1" applyFont="1" applyFill="1" applyBorder="1" applyAlignment="1">
      <alignment horizontal="right" vertical="center" wrapText="1"/>
    </xf>
    <xf numFmtId="168" fontId="1" fillId="2" borderId="2" xfId="4" applyNumberFormat="1"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2" borderId="1"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xf>
    <xf numFmtId="1" fontId="1" fillId="2" borderId="2"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wrapText="1"/>
    </xf>
    <xf numFmtId="0" fontId="1" fillId="2" borderId="0" xfId="0" applyFont="1" applyFill="1" applyAlignment="1">
      <alignment horizontal="right"/>
    </xf>
    <xf numFmtId="0" fontId="1"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167" fontId="1" fillId="2" borderId="1" xfId="4" applyNumberFormat="1" applyFont="1" applyFill="1" applyBorder="1" applyAlignment="1">
      <alignment vertical="center" wrapText="1"/>
    </xf>
    <xf numFmtId="167" fontId="4" fillId="2" borderId="1" xfId="4" applyNumberFormat="1" applyFont="1" applyFill="1" applyBorder="1" applyAlignment="1">
      <alignment vertical="center" wrapText="1"/>
    </xf>
    <xf numFmtId="167" fontId="1" fillId="2" borderId="1" xfId="0" applyNumberFormat="1" applyFont="1" applyFill="1" applyBorder="1" applyAlignment="1">
      <alignment vertical="center" wrapText="1"/>
    </xf>
    <xf numFmtId="167" fontId="4" fillId="2" borderId="1" xfId="0" applyNumberFormat="1" applyFont="1" applyFill="1" applyBorder="1" applyAlignment="1">
      <alignment vertical="center" wrapText="1"/>
    </xf>
    <xf numFmtId="0" fontId="1" fillId="2" borderId="1" xfId="1" applyFont="1" applyFill="1" applyBorder="1" applyAlignment="1">
      <alignment vertical="center" wrapText="1"/>
    </xf>
    <xf numFmtId="167" fontId="1" fillId="2" borderId="1" xfId="1" applyNumberFormat="1" applyFont="1" applyFill="1" applyBorder="1" applyAlignment="1">
      <alignment vertical="center" wrapText="1"/>
    </xf>
    <xf numFmtId="0" fontId="0"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167" fontId="24"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16" fontId="1" fillId="2" borderId="2" xfId="0" applyNumberFormat="1" applyFont="1" applyFill="1" applyBorder="1" applyAlignment="1">
      <alignment horizontal="center" vertical="center" wrapText="1"/>
    </xf>
    <xf numFmtId="16" fontId="1" fillId="2" borderId="4" xfId="0" applyNumberFormat="1" applyFont="1" applyFill="1" applyBorder="1" applyAlignment="1">
      <alignment horizontal="center" vertical="center" wrapText="1"/>
    </xf>
    <xf numFmtId="16" fontId="1" fillId="2" borderId="3"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3"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0" xfId="2"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3" fillId="2" borderId="6"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1" fillId="2" borderId="6" xfId="0" applyFont="1" applyFill="1" applyBorder="1" applyAlignment="1">
      <alignment horizontal="left" vertical="center"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172" fontId="3" fillId="2" borderId="2" xfId="0" applyNumberFormat="1" applyFont="1" applyFill="1" applyBorder="1" applyAlignment="1">
      <alignment horizontal="center" vertical="top" wrapText="1"/>
    </xf>
    <xf numFmtId="172" fontId="3" fillId="2" borderId="4" xfId="0" applyNumberFormat="1" applyFont="1" applyFill="1" applyBorder="1" applyAlignment="1">
      <alignment horizontal="center" vertical="top" wrapText="1"/>
    </xf>
    <xf numFmtId="172" fontId="3" fillId="2" borderId="3" xfId="0" applyNumberFormat="1" applyFont="1" applyFill="1" applyBorder="1" applyAlignment="1">
      <alignment horizontal="center" vertical="top" wrapText="1"/>
    </xf>
    <xf numFmtId="0" fontId="2" fillId="2" borderId="0" xfId="0" applyFont="1" applyFill="1" applyAlignment="1">
      <alignment horizontal="left" vertical="center"/>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6">
    <cellStyle name="Гиперссылка" xfId="1" builtinId="8"/>
    <cellStyle name="Обычный" xfId="0" builtinId="0"/>
    <cellStyle name="Обычный 2" xfId="2"/>
    <cellStyle name="Обычный 3" xfId="3"/>
    <cellStyle name="Финансовый" xfId="4" builtinId="3"/>
    <cellStyle name="Финансовый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00.100.2\main\&#1076;&#1083;&#1103;%20&#1059;&#1087;&#1088;&#1072;&#1074;&#1083;&#1077;&#1085;&#1080;&#1081;(&#1095;&#1080;&#1089;&#1090;&#1082;&#1072;%20&#1088;&#1072;&#1079;%20&#1074;%20&#1085;&#1077;&#1076;&#1077;&#1083;&#1102;)\&#1058;&#1077;&#1088;&#1088;&#1080;&#1090;&#1086;&#1088;&#1080;&#1072;&#1083;&#1100;&#1085;&#1086;&#1077;%20&#1091;&#1087;&#1088;&#1072;&#1074;&#1083;&#1077;&#1085;&#1080;&#1077;\&#1041;&#1077;&#1089;&#1077;&#1076;&#1080;&#1085;&#1072;\&#1059;&#1046;&#1050;&#1061;\&#1050;&#1086;&#1087;&#1080;&#1103;%20&#1055;&#1088;&#1080;&#1083;&#1086;&#1078;&#1077;&#1085;&#1080;&#1103;%20&#1082;%20&#1052;&#1055;%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 val="пр 1 к ПП1"/>
      <sheetName val="пр 2 к ПП1"/>
      <sheetName val="пр 1 к ПП2"/>
      <sheetName val="пр 2 к ПП2"/>
      <sheetName val="пр 1 к ПП3"/>
      <sheetName val="пр 2 к ПП3"/>
      <sheetName val="пр 1 к ПП4"/>
      <sheetName val="пр 2 к ПП4"/>
      <sheetName val="пр 7 ОМ"/>
      <sheetName val="пр 8 к ОМ"/>
      <sheetName val="пр 9 к МП"/>
      <sheetName val="пр 10 к МП"/>
      <sheetName val="пр 11 к МП"/>
    </sheetNames>
    <sheetDataSet>
      <sheetData sheetId="0" refreshError="1"/>
      <sheetData sheetId="1" refreshError="1"/>
      <sheetData sheetId="2">
        <row r="15">
          <cell r="H15">
            <v>2598.7820000000002</v>
          </cell>
          <cell r="I15">
            <v>0</v>
          </cell>
          <cell r="K15">
            <v>0</v>
          </cell>
        </row>
        <row r="16">
          <cell r="H16">
            <v>0</v>
          </cell>
          <cell r="I16">
            <v>0</v>
          </cell>
          <cell r="K16">
            <v>0</v>
          </cell>
        </row>
      </sheetData>
      <sheetData sheetId="3" refreshError="1"/>
      <sheetData sheetId="4">
        <row r="12">
          <cell r="H12">
            <v>269.78100000000001</v>
          </cell>
        </row>
        <row r="13">
          <cell r="H13">
            <v>81.473889999999997</v>
          </cell>
        </row>
        <row r="14">
          <cell r="H14">
            <v>4405.8040000000001</v>
          </cell>
        </row>
        <row r="15">
          <cell r="H15">
            <v>0</v>
          </cell>
        </row>
      </sheetData>
      <sheetData sheetId="5" refreshError="1"/>
      <sheetData sheetId="6" refreshError="1"/>
      <sheetData sheetId="7" refreshError="1"/>
      <sheetData sheetId="8">
        <row r="11">
          <cell r="H11">
            <v>27537.090629999999</v>
          </cell>
        </row>
        <row r="20">
          <cell r="H20">
            <v>3570.3928000000001</v>
          </cell>
        </row>
        <row r="21">
          <cell r="H21">
            <v>234.107</v>
          </cell>
        </row>
        <row r="22">
          <cell r="H22">
            <v>1063.5999999999999</v>
          </cell>
        </row>
        <row r="23">
          <cell r="H23">
            <v>338.8</v>
          </cell>
        </row>
        <row r="24">
          <cell r="H24">
            <v>90.364000000000004</v>
          </cell>
        </row>
        <row r="25">
          <cell r="H25">
            <v>3099.636</v>
          </cell>
        </row>
        <row r="26">
          <cell r="H26">
            <v>1755.5</v>
          </cell>
        </row>
        <row r="27">
          <cell r="H27">
            <v>225.5</v>
          </cell>
        </row>
        <row r="28">
          <cell r="H28">
            <v>125.1</v>
          </cell>
        </row>
        <row r="29">
          <cell r="H29">
            <v>5050.3</v>
          </cell>
        </row>
        <row r="30">
          <cell r="H30">
            <v>108.9</v>
          </cell>
        </row>
        <row r="31">
          <cell r="H31">
            <v>353.3</v>
          </cell>
        </row>
        <row r="32">
          <cell r="H32">
            <v>8143.3</v>
          </cell>
        </row>
        <row r="33">
          <cell r="H33">
            <v>8.7859999999999996</v>
          </cell>
        </row>
        <row r="34">
          <cell r="H34">
            <v>236.91399999999999</v>
          </cell>
        </row>
        <row r="35">
          <cell r="H35">
            <v>12367.093000000001</v>
          </cell>
        </row>
        <row r="36">
          <cell r="H36">
            <v>83.3</v>
          </cell>
        </row>
        <row r="37">
          <cell r="H37">
            <v>2189.4</v>
          </cell>
        </row>
        <row r="38">
          <cell r="H38">
            <v>1678.5</v>
          </cell>
        </row>
        <row r="39">
          <cell r="H39">
            <v>112.9</v>
          </cell>
        </row>
        <row r="40">
          <cell r="H40">
            <v>78.3</v>
          </cell>
        </row>
        <row r="41">
          <cell r="H41">
            <v>4404.5070400000004</v>
          </cell>
        </row>
      </sheetData>
      <sheetData sheetId="9" refreshError="1"/>
      <sheetData sheetId="10">
        <row r="20">
          <cell r="I20">
            <v>2700</v>
          </cell>
          <cell r="J20">
            <v>0</v>
          </cell>
          <cell r="L20">
            <v>0</v>
          </cell>
        </row>
      </sheetData>
      <sheetData sheetId="11" refreshError="1"/>
      <sheetData sheetId="12">
        <row r="14">
          <cell r="C14" t="str">
            <v>Обеспечение комфортной среды проживания на территории населенных пунктов Туруханского района</v>
          </cell>
        </row>
        <row r="19">
          <cell r="C19" t="str">
            <v>Благоустройство сельских населенных пунктов</v>
          </cell>
        </row>
        <row r="23">
          <cell r="C23" t="str">
            <v>Оказание содействия занятости населения</v>
          </cell>
        </row>
        <row r="27">
          <cell r="C27" t="str">
            <v>Обеспечение населения Туруханского района печным отоплением</v>
          </cell>
        </row>
        <row r="30">
          <cell r="C30" t="str">
            <v>Обеспечение условий реализации программы и прочие мероприятия</v>
          </cell>
        </row>
      </sheetData>
      <sheetData sheetId="13">
        <row r="22">
          <cell r="O22">
            <v>73282.252999999997</v>
          </cell>
        </row>
        <row r="43">
          <cell r="O43">
            <v>107979.68212000001</v>
          </cell>
        </row>
        <row r="45">
          <cell r="O45">
            <v>3127.2</v>
          </cell>
        </row>
        <row r="50">
          <cell r="O50">
            <v>543.625</v>
          </cell>
        </row>
        <row r="64">
          <cell r="O64">
            <v>2700</v>
          </cell>
          <cell r="P64">
            <v>0</v>
          </cell>
          <cell r="Q64">
            <v>0</v>
          </cell>
          <cell r="R64">
            <v>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Y25"/>
  <sheetViews>
    <sheetView view="pageBreakPreview" zoomScaleNormal="70" zoomScaleSheetLayoutView="100" workbookViewId="0">
      <selection activeCell="S18" sqref="S18"/>
    </sheetView>
  </sheetViews>
  <sheetFormatPr defaultRowHeight="15.75" outlineLevelRow="1" x14ac:dyDescent="0.25"/>
  <cols>
    <col min="1" max="1" width="6.375" style="16" customWidth="1"/>
    <col min="2" max="2" width="24.375" style="17" customWidth="1"/>
    <col min="3" max="3" width="11.75" style="17" customWidth="1"/>
    <col min="4" max="4" width="10.125" style="17" hidden="1" customWidth="1"/>
    <col min="5" max="15" width="11" style="17" hidden="1" customWidth="1"/>
    <col min="16" max="18" width="11" style="17" customWidth="1"/>
    <col min="19" max="16384" width="9" style="17"/>
  </cols>
  <sheetData>
    <row r="1" spans="1:19" ht="18.75" x14ac:dyDescent="0.25">
      <c r="A1" s="124"/>
      <c r="E1" s="226"/>
      <c r="F1" s="226"/>
      <c r="G1" s="226"/>
      <c r="H1" s="226"/>
      <c r="I1" s="226"/>
      <c r="J1" s="226"/>
      <c r="K1" s="226"/>
      <c r="L1" s="226"/>
      <c r="M1" s="226"/>
      <c r="N1" s="140"/>
      <c r="O1" s="140"/>
      <c r="P1" s="180"/>
      <c r="Q1" s="236"/>
      <c r="R1" s="140"/>
      <c r="S1" s="140"/>
    </row>
    <row r="2" spans="1:19" ht="56.25" customHeight="1" x14ac:dyDescent="0.25">
      <c r="E2" s="246"/>
      <c r="F2" s="246"/>
      <c r="G2" s="246"/>
      <c r="H2" s="246"/>
      <c r="I2" s="246"/>
      <c r="J2" s="246"/>
      <c r="K2" s="246"/>
      <c r="L2" s="246"/>
      <c r="M2" s="246"/>
      <c r="N2" s="246"/>
      <c r="O2" s="246"/>
      <c r="P2" s="246"/>
      <c r="Q2" s="246"/>
      <c r="R2" s="246"/>
      <c r="S2" s="57"/>
    </row>
    <row r="5" spans="1:19" ht="18.75" x14ac:dyDescent="0.25">
      <c r="A5" s="248" t="s">
        <v>1</v>
      </c>
      <c r="B5" s="248"/>
      <c r="C5" s="248"/>
      <c r="D5" s="248"/>
      <c r="E5" s="248"/>
      <c r="F5" s="248"/>
      <c r="G5" s="248"/>
      <c r="H5" s="248"/>
      <c r="I5" s="248"/>
      <c r="J5" s="248"/>
      <c r="K5" s="248"/>
      <c r="L5" s="248"/>
      <c r="M5" s="248"/>
      <c r="N5" s="248"/>
      <c r="O5" s="248"/>
      <c r="P5" s="248"/>
      <c r="Q5" s="248"/>
      <c r="R5" s="248"/>
    </row>
    <row r="6" spans="1:19" ht="18.75" x14ac:dyDescent="0.25">
      <c r="A6" s="248" t="s">
        <v>8</v>
      </c>
      <c r="B6" s="248"/>
      <c r="C6" s="248"/>
      <c r="D6" s="248"/>
      <c r="E6" s="248"/>
      <c r="F6" s="248"/>
      <c r="G6" s="248"/>
      <c r="H6" s="248"/>
      <c r="I6" s="248"/>
      <c r="J6" s="248"/>
      <c r="K6" s="248"/>
      <c r="L6" s="248"/>
      <c r="M6" s="248"/>
      <c r="N6" s="248"/>
      <c r="O6" s="248"/>
      <c r="P6" s="248"/>
      <c r="Q6" s="248"/>
      <c r="R6" s="248"/>
    </row>
    <row r="7" spans="1:19" ht="18.75" x14ac:dyDescent="0.25">
      <c r="A7" s="248" t="s">
        <v>6</v>
      </c>
      <c r="B7" s="248"/>
      <c r="C7" s="248"/>
      <c r="D7" s="248"/>
      <c r="E7" s="248"/>
      <c r="F7" s="248"/>
      <c r="G7" s="248"/>
      <c r="H7" s="248"/>
      <c r="I7" s="248"/>
      <c r="J7" s="248"/>
      <c r="K7" s="248"/>
      <c r="L7" s="248"/>
      <c r="M7" s="248"/>
      <c r="N7" s="248"/>
      <c r="O7" s="248"/>
      <c r="P7" s="248"/>
      <c r="Q7" s="248"/>
      <c r="R7" s="248"/>
    </row>
    <row r="8" spans="1:19" ht="18.75" x14ac:dyDescent="0.25">
      <c r="A8" s="248" t="s">
        <v>7</v>
      </c>
      <c r="B8" s="248"/>
      <c r="C8" s="248"/>
      <c r="D8" s="248"/>
      <c r="E8" s="248"/>
      <c r="F8" s="248"/>
      <c r="G8" s="248"/>
      <c r="H8" s="248"/>
      <c r="I8" s="248"/>
      <c r="J8" s="248"/>
      <c r="K8" s="248"/>
      <c r="L8" s="248"/>
      <c r="M8" s="248"/>
      <c r="N8" s="248"/>
      <c r="O8" s="248"/>
      <c r="P8" s="248"/>
      <c r="Q8" s="248"/>
      <c r="R8" s="248"/>
    </row>
    <row r="9" spans="1:19" ht="18.75" x14ac:dyDescent="0.25">
      <c r="A9" s="18"/>
    </row>
    <row r="10" spans="1:19" x14ac:dyDescent="0.25">
      <c r="A10" s="247" t="s">
        <v>17</v>
      </c>
      <c r="B10" s="247" t="s">
        <v>4</v>
      </c>
      <c r="C10" s="247" t="s">
        <v>2</v>
      </c>
      <c r="D10" s="247" t="s">
        <v>66</v>
      </c>
      <c r="E10" s="247"/>
      <c r="F10" s="247"/>
      <c r="G10" s="247"/>
      <c r="H10" s="247"/>
      <c r="I10" s="247"/>
      <c r="J10" s="247"/>
      <c r="K10" s="247"/>
      <c r="L10" s="247"/>
      <c r="M10" s="247"/>
      <c r="N10" s="247"/>
      <c r="O10" s="247"/>
      <c r="P10" s="247"/>
      <c r="Q10" s="247"/>
      <c r="R10" s="247"/>
    </row>
    <row r="11" spans="1:19" ht="52.5" customHeight="1" x14ac:dyDescent="0.25">
      <c r="A11" s="247"/>
      <c r="B11" s="247"/>
      <c r="C11" s="247"/>
      <c r="D11" s="247"/>
      <c r="E11" s="225"/>
      <c r="F11" s="225"/>
      <c r="G11" s="225"/>
      <c r="H11" s="225"/>
      <c r="I11" s="225"/>
      <c r="J11" s="225"/>
      <c r="K11" s="225"/>
      <c r="L11" s="225"/>
      <c r="M11" s="225"/>
      <c r="N11" s="247" t="s">
        <v>5</v>
      </c>
      <c r="O11" s="247"/>
      <c r="P11" s="247"/>
      <c r="Q11" s="247"/>
      <c r="R11" s="247"/>
    </row>
    <row r="12" spans="1:19" x14ac:dyDescent="0.25">
      <c r="A12" s="247"/>
      <c r="B12" s="247"/>
      <c r="C12" s="247"/>
      <c r="D12" s="247"/>
      <c r="E12" s="223">
        <v>2014</v>
      </c>
      <c r="F12" s="223">
        <v>2015</v>
      </c>
      <c r="G12" s="223">
        <v>2016</v>
      </c>
      <c r="H12" s="223">
        <v>2017</v>
      </c>
      <c r="I12" s="223">
        <v>2018</v>
      </c>
      <c r="J12" s="223">
        <v>2019</v>
      </c>
      <c r="K12" s="223">
        <v>2020</v>
      </c>
      <c r="L12" s="223">
        <v>2021</v>
      </c>
      <c r="M12" s="223">
        <v>2022</v>
      </c>
      <c r="N12" s="157">
        <v>2023</v>
      </c>
      <c r="O12" s="157">
        <f>N12+1</f>
        <v>2024</v>
      </c>
      <c r="P12" s="195" t="s">
        <v>57</v>
      </c>
      <c r="Q12" s="233" t="s">
        <v>278</v>
      </c>
      <c r="R12" s="233" t="s">
        <v>312</v>
      </c>
    </row>
    <row r="13" spans="1:19" x14ac:dyDescent="0.25">
      <c r="A13" s="2">
        <v>1</v>
      </c>
      <c r="B13" s="157">
        <v>2</v>
      </c>
      <c r="C13" s="157">
        <v>3</v>
      </c>
      <c r="D13" s="157">
        <v>4</v>
      </c>
      <c r="E13" s="223">
        <v>4</v>
      </c>
      <c r="F13" s="223">
        <v>5</v>
      </c>
      <c r="G13" s="223">
        <v>6</v>
      </c>
      <c r="H13" s="223">
        <v>7</v>
      </c>
      <c r="I13" s="223">
        <v>8</v>
      </c>
      <c r="J13" s="223">
        <v>9</v>
      </c>
      <c r="K13" s="223">
        <v>10</v>
      </c>
      <c r="L13" s="223">
        <v>11</v>
      </c>
      <c r="M13" s="223">
        <v>12</v>
      </c>
      <c r="N13" s="157">
        <v>13</v>
      </c>
      <c r="O13" s="157">
        <v>14</v>
      </c>
      <c r="P13" s="178">
        <v>15</v>
      </c>
      <c r="Q13" s="233">
        <v>16</v>
      </c>
      <c r="R13" s="157">
        <v>17</v>
      </c>
    </row>
    <row r="14" spans="1:19" x14ac:dyDescent="0.25">
      <c r="A14" s="2">
        <v>1</v>
      </c>
      <c r="B14" s="254" t="s">
        <v>240</v>
      </c>
      <c r="C14" s="255"/>
      <c r="D14" s="255"/>
      <c r="E14" s="255"/>
      <c r="F14" s="255"/>
      <c r="G14" s="255"/>
      <c r="H14" s="255"/>
      <c r="I14" s="255"/>
      <c r="J14" s="255"/>
      <c r="K14" s="255"/>
      <c r="L14" s="255"/>
      <c r="M14" s="255"/>
      <c r="N14" s="255"/>
      <c r="O14" s="255"/>
      <c r="P14" s="255"/>
      <c r="Q14" s="255"/>
      <c r="R14" s="255"/>
    </row>
    <row r="15" spans="1:19" ht="157.5" customHeight="1" x14ac:dyDescent="0.25">
      <c r="A15" s="19" t="s">
        <v>3</v>
      </c>
      <c r="B15" s="92" t="s">
        <v>257</v>
      </c>
      <c r="C15" s="157" t="s">
        <v>85</v>
      </c>
      <c r="D15" s="157">
        <v>100</v>
      </c>
      <c r="E15" s="223">
        <v>100</v>
      </c>
      <c r="F15" s="223">
        <v>100</v>
      </c>
      <c r="G15" s="223">
        <v>100</v>
      </c>
      <c r="H15" s="223">
        <v>100</v>
      </c>
      <c r="I15" s="223">
        <v>100</v>
      </c>
      <c r="J15" s="223">
        <v>100</v>
      </c>
      <c r="K15" s="223">
        <v>100</v>
      </c>
      <c r="L15" s="223">
        <v>100</v>
      </c>
      <c r="M15" s="223">
        <v>100</v>
      </c>
      <c r="N15" s="157">
        <v>100</v>
      </c>
      <c r="O15" s="157">
        <v>100</v>
      </c>
      <c r="P15" s="178">
        <v>100</v>
      </c>
      <c r="Q15" s="233">
        <v>100</v>
      </c>
      <c r="R15" s="157">
        <v>100</v>
      </c>
    </row>
    <row r="16" spans="1:19" ht="46.5" customHeight="1" x14ac:dyDescent="0.25">
      <c r="A16" s="21">
        <v>2</v>
      </c>
      <c r="B16" s="254" t="s">
        <v>239</v>
      </c>
      <c r="C16" s="255"/>
      <c r="D16" s="255"/>
      <c r="E16" s="255"/>
      <c r="F16" s="255"/>
      <c r="G16" s="255"/>
      <c r="H16" s="255"/>
      <c r="I16" s="255"/>
      <c r="J16" s="255"/>
      <c r="K16" s="255"/>
      <c r="L16" s="255"/>
      <c r="M16" s="255"/>
      <c r="N16" s="255"/>
      <c r="O16" s="255"/>
      <c r="P16" s="255"/>
      <c r="Q16" s="255"/>
      <c r="R16" s="255"/>
    </row>
    <row r="17" spans="1:25" ht="69.75" customHeight="1" x14ac:dyDescent="0.25">
      <c r="A17" s="21" t="s">
        <v>63</v>
      </c>
      <c r="B17" s="20" t="s">
        <v>91</v>
      </c>
      <c r="C17" s="9" t="s">
        <v>96</v>
      </c>
      <c r="D17" s="2">
        <v>122</v>
      </c>
      <c r="E17" s="223">
        <v>122</v>
      </c>
      <c r="F17" s="223">
        <v>122</v>
      </c>
      <c r="G17" s="223">
        <v>143</v>
      </c>
      <c r="H17" s="223">
        <v>143</v>
      </c>
      <c r="I17" s="223">
        <v>145</v>
      </c>
      <c r="J17" s="223">
        <v>125</v>
      </c>
      <c r="K17" s="223">
        <v>103</v>
      </c>
      <c r="L17" s="223">
        <v>100</v>
      </c>
      <c r="M17" s="223">
        <v>100</v>
      </c>
      <c r="N17" s="177">
        <v>100</v>
      </c>
      <c r="O17" s="177" t="s">
        <v>256</v>
      </c>
      <c r="P17" s="178" t="s">
        <v>256</v>
      </c>
      <c r="Q17" s="233" t="s">
        <v>256</v>
      </c>
      <c r="R17" s="177" t="s">
        <v>256</v>
      </c>
    </row>
    <row r="18" spans="1:25" s="141" customFormat="1" ht="50.25" customHeight="1" x14ac:dyDescent="0.25">
      <c r="A18" s="169" t="s">
        <v>87</v>
      </c>
      <c r="B18" s="170" t="s">
        <v>201</v>
      </c>
      <c r="C18" s="170" t="s">
        <v>96</v>
      </c>
      <c r="D18" s="165">
        <v>0</v>
      </c>
      <c r="E18" s="165">
        <v>0</v>
      </c>
      <c r="F18" s="165">
        <v>0</v>
      </c>
      <c r="G18" s="165">
        <v>0</v>
      </c>
      <c r="H18" s="165">
        <v>11</v>
      </c>
      <c r="I18" s="165">
        <v>31</v>
      </c>
      <c r="J18" s="165">
        <v>32</v>
      </c>
      <c r="K18" s="165">
        <v>0</v>
      </c>
      <c r="L18" s="165">
        <v>0</v>
      </c>
      <c r="M18" s="165">
        <v>0</v>
      </c>
      <c r="N18" s="165">
        <v>0</v>
      </c>
      <c r="O18" s="231" t="s">
        <v>219</v>
      </c>
      <c r="P18" s="231" t="s">
        <v>219</v>
      </c>
      <c r="Q18" s="233" t="s">
        <v>219</v>
      </c>
      <c r="R18" s="231" t="s">
        <v>219</v>
      </c>
      <c r="S18" s="17"/>
    </row>
    <row r="19" spans="1:25" ht="22.5" customHeight="1" x14ac:dyDescent="0.25">
      <c r="A19" s="21">
        <v>3</v>
      </c>
      <c r="B19" s="251" t="s">
        <v>241</v>
      </c>
      <c r="C19" s="252"/>
      <c r="D19" s="252"/>
      <c r="E19" s="252"/>
      <c r="F19" s="252"/>
      <c r="G19" s="252"/>
      <c r="H19" s="252"/>
      <c r="I19" s="252"/>
      <c r="J19" s="252"/>
      <c r="K19" s="252"/>
      <c r="L19" s="252"/>
      <c r="M19" s="252"/>
      <c r="N19" s="252"/>
      <c r="O19" s="252"/>
      <c r="P19" s="252"/>
      <c r="Q19" s="252"/>
      <c r="R19" s="253"/>
      <c r="Y19" s="17" t="s">
        <v>135</v>
      </c>
    </row>
    <row r="20" spans="1:25" ht="52.5" customHeight="1" x14ac:dyDescent="0.25">
      <c r="A20" s="19" t="s">
        <v>78</v>
      </c>
      <c r="B20" s="20" t="s">
        <v>93</v>
      </c>
      <c r="C20" s="9" t="s">
        <v>95</v>
      </c>
      <c r="D20" s="2"/>
      <c r="E20" s="223">
        <v>20</v>
      </c>
      <c r="F20" s="223">
        <v>20</v>
      </c>
      <c r="G20" s="223">
        <v>4</v>
      </c>
      <c r="H20" s="223" t="s">
        <v>204</v>
      </c>
      <c r="I20" s="227" t="s">
        <v>204</v>
      </c>
      <c r="J20" s="227" t="s">
        <v>204</v>
      </c>
      <c r="K20" s="223">
        <v>4</v>
      </c>
      <c r="L20" s="223">
        <v>4</v>
      </c>
      <c r="M20" s="223" t="s">
        <v>204</v>
      </c>
      <c r="N20" s="201" t="s">
        <v>204</v>
      </c>
      <c r="O20" s="201" t="s">
        <v>279</v>
      </c>
      <c r="P20" s="201" t="s">
        <v>280</v>
      </c>
      <c r="Q20" s="233" t="s">
        <v>280</v>
      </c>
      <c r="R20" s="201" t="s">
        <v>280</v>
      </c>
    </row>
    <row r="21" spans="1:25" ht="51.75" customHeight="1" x14ac:dyDescent="0.25">
      <c r="A21" s="21">
        <v>4</v>
      </c>
      <c r="B21" s="251" t="s">
        <v>242</v>
      </c>
      <c r="C21" s="252"/>
      <c r="D21" s="252"/>
      <c r="E21" s="252"/>
      <c r="F21" s="252"/>
      <c r="G21" s="252"/>
      <c r="H21" s="252"/>
      <c r="I21" s="252"/>
      <c r="J21" s="252"/>
      <c r="K21" s="252"/>
      <c r="L21" s="252"/>
      <c r="M21" s="252"/>
      <c r="N21" s="252"/>
      <c r="O21" s="252"/>
      <c r="P21" s="252"/>
      <c r="Q21" s="252"/>
      <c r="R21" s="253"/>
    </row>
    <row r="22" spans="1:25" ht="171.75" customHeight="1" x14ac:dyDescent="0.25">
      <c r="A22" s="19" t="s">
        <v>79</v>
      </c>
      <c r="B22" s="9" t="s">
        <v>94</v>
      </c>
      <c r="C22" s="222" t="s">
        <v>283</v>
      </c>
      <c r="D22" s="9">
        <v>5</v>
      </c>
      <c r="E22" s="224">
        <v>1</v>
      </c>
      <c r="F22" s="224">
        <v>1</v>
      </c>
      <c r="G22" s="224">
        <v>1</v>
      </c>
      <c r="H22" s="224">
        <v>1</v>
      </c>
      <c r="I22" s="224">
        <v>1</v>
      </c>
      <c r="J22" s="224">
        <v>1</v>
      </c>
      <c r="K22" s="224">
        <v>1</v>
      </c>
      <c r="L22" s="224">
        <v>1</v>
      </c>
      <c r="M22" s="224">
        <v>1</v>
      </c>
      <c r="N22" s="9">
        <v>1</v>
      </c>
      <c r="O22" s="9">
        <v>1</v>
      </c>
      <c r="P22" s="179">
        <v>1</v>
      </c>
      <c r="Q22" s="235">
        <v>1</v>
      </c>
      <c r="R22" s="9">
        <v>1</v>
      </c>
    </row>
    <row r="23" spans="1:25" ht="110.25" customHeight="1" outlineLevel="1" x14ac:dyDescent="0.25">
      <c r="A23" s="249" t="s">
        <v>178</v>
      </c>
      <c r="B23" s="249"/>
      <c r="C23" s="249"/>
      <c r="D23" s="249"/>
      <c r="E23" s="249"/>
      <c r="F23" s="249"/>
      <c r="G23" s="249"/>
      <c r="H23" s="249"/>
      <c r="I23" s="249"/>
      <c r="J23" s="249"/>
      <c r="K23" s="249"/>
      <c r="L23" s="249"/>
      <c r="M23" s="249"/>
      <c r="N23" s="249"/>
      <c r="O23" s="249"/>
      <c r="P23" s="249"/>
      <c r="Q23" s="249"/>
      <c r="R23" s="249"/>
    </row>
    <row r="24" spans="1:25" ht="38.25" customHeight="1" x14ac:dyDescent="0.25">
      <c r="A24" s="250"/>
      <c r="B24" s="250"/>
      <c r="C24" s="250"/>
      <c r="D24" s="250"/>
      <c r="E24" s="250"/>
      <c r="F24" s="250"/>
      <c r="G24" s="250"/>
      <c r="H24" s="250"/>
      <c r="I24" s="250"/>
      <c r="J24" s="250"/>
      <c r="K24" s="250"/>
      <c r="L24" s="250"/>
      <c r="M24" s="250"/>
      <c r="N24" s="250"/>
      <c r="O24" s="250"/>
      <c r="P24" s="250"/>
      <c r="Q24" s="250"/>
      <c r="R24" s="250"/>
    </row>
    <row r="25" spans="1:25" ht="18.75" x14ac:dyDescent="0.25">
      <c r="A25" s="18"/>
    </row>
  </sheetData>
  <mergeCells count="17">
    <mergeCell ref="A23:R23"/>
    <mergeCell ref="A24:R24"/>
    <mergeCell ref="B21:R21"/>
    <mergeCell ref="B19:R19"/>
    <mergeCell ref="B14:R14"/>
    <mergeCell ref="B16:R16"/>
    <mergeCell ref="E2:R2"/>
    <mergeCell ref="N11:R11"/>
    <mergeCell ref="A5:R5"/>
    <mergeCell ref="A6:R6"/>
    <mergeCell ref="A7:R7"/>
    <mergeCell ref="A8:R8"/>
    <mergeCell ref="E10:R10"/>
    <mergeCell ref="A10:A12"/>
    <mergeCell ref="B10:B12"/>
    <mergeCell ref="C10:C12"/>
    <mergeCell ref="D10:D12"/>
  </mergeCells>
  <pageMargins left="0.78740157480314965" right="0.78740157480314965" top="1.1811023622047245" bottom="0.39370078740157483" header="0.31496062992125984" footer="0.31496062992125984"/>
  <pageSetup paperSize="9" scale="94" firstPageNumber="62" fitToHeight="0" orientation="portrait"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2"/>
  <sheetViews>
    <sheetView view="pageBreakPreview" zoomScale="115" zoomScaleNormal="100" zoomScaleSheetLayoutView="115" workbookViewId="0">
      <selection activeCell="I22" sqref="I22"/>
    </sheetView>
  </sheetViews>
  <sheetFormatPr defaultRowHeight="15.75" x14ac:dyDescent="0.25"/>
  <cols>
    <col min="2" max="2" width="27.375" customWidth="1"/>
    <col min="3" max="3" width="11.375" customWidth="1"/>
    <col min="4" max="4" width="14.75" customWidth="1"/>
    <col min="5" max="6" width="12.125" hidden="1" customWidth="1"/>
    <col min="7" max="9" width="12.125" customWidth="1"/>
    <col min="10" max="10" width="1.25" customWidth="1"/>
  </cols>
  <sheetData>
    <row r="1" spans="1:9" ht="18.75" x14ac:dyDescent="0.25">
      <c r="A1" s="117"/>
      <c r="B1" s="118"/>
      <c r="C1" s="118"/>
      <c r="D1" s="118"/>
      <c r="E1" s="120" t="s">
        <v>177</v>
      </c>
      <c r="G1" s="119"/>
      <c r="H1" s="119"/>
      <c r="I1" s="119"/>
    </row>
    <row r="2" spans="1:9" ht="75.75" customHeight="1" x14ac:dyDescent="0.25">
      <c r="A2" s="117"/>
      <c r="B2" s="118"/>
      <c r="C2" s="118"/>
      <c r="D2" s="118"/>
      <c r="E2" s="300" t="s">
        <v>247</v>
      </c>
      <c r="F2" s="300"/>
      <c r="G2" s="300"/>
      <c r="H2" s="300"/>
      <c r="I2" s="300"/>
    </row>
    <row r="3" spans="1:9" x14ac:dyDescent="0.25">
      <c r="A3" s="117"/>
      <c r="B3" s="118"/>
      <c r="C3" s="118"/>
      <c r="D3" s="118"/>
      <c r="E3" s="118"/>
      <c r="F3" s="118"/>
      <c r="G3" s="118"/>
      <c r="H3" s="118"/>
      <c r="I3" s="118"/>
    </row>
    <row r="4" spans="1:9" ht="18.75" x14ac:dyDescent="0.25">
      <c r="A4" s="301" t="s">
        <v>1</v>
      </c>
      <c r="B4" s="301"/>
      <c r="C4" s="301"/>
      <c r="D4" s="301"/>
      <c r="E4" s="301"/>
      <c r="F4" s="301"/>
      <c r="G4" s="301"/>
      <c r="H4" s="301"/>
      <c r="I4" s="301"/>
    </row>
    <row r="5" spans="1:9" ht="18.75" x14ac:dyDescent="0.25">
      <c r="A5" s="302" t="s">
        <v>243</v>
      </c>
      <c r="B5" s="302"/>
      <c r="C5" s="302"/>
      <c r="D5" s="302"/>
      <c r="E5" s="302"/>
      <c r="F5" s="302"/>
      <c r="G5" s="302"/>
      <c r="H5" s="302"/>
      <c r="I5" s="302"/>
    </row>
    <row r="6" spans="1:9" ht="18.75" x14ac:dyDescent="0.25">
      <c r="A6" s="302" t="s">
        <v>227</v>
      </c>
      <c r="B6" s="302"/>
      <c r="C6" s="302"/>
      <c r="D6" s="302"/>
      <c r="E6" s="302"/>
      <c r="F6" s="302"/>
      <c r="G6" s="302"/>
      <c r="H6" s="302"/>
      <c r="I6" s="302"/>
    </row>
    <row r="8" spans="1:9" ht="15.75" customHeight="1" x14ac:dyDescent="0.25">
      <c r="A8" s="247" t="s">
        <v>17</v>
      </c>
      <c r="B8" s="247" t="s">
        <v>44</v>
      </c>
      <c r="C8" s="247" t="s">
        <v>2</v>
      </c>
      <c r="D8" s="247" t="s">
        <v>45</v>
      </c>
      <c r="E8" s="247" t="s">
        <v>46</v>
      </c>
      <c r="F8" s="247"/>
      <c r="G8" s="247"/>
      <c r="H8" s="247"/>
      <c r="I8" s="247"/>
    </row>
    <row r="9" spans="1:9" x14ac:dyDescent="0.25">
      <c r="A9" s="247"/>
      <c r="B9" s="247"/>
      <c r="C9" s="247"/>
      <c r="D9" s="247"/>
      <c r="E9" s="232" t="s">
        <v>214</v>
      </c>
      <c r="F9" s="232" t="s">
        <v>215</v>
      </c>
      <c r="G9" s="232" t="s">
        <v>57</v>
      </c>
      <c r="H9" s="232" t="s">
        <v>278</v>
      </c>
      <c r="I9" s="232" t="s">
        <v>312</v>
      </c>
    </row>
    <row r="10" spans="1:9" x14ac:dyDescent="0.25">
      <c r="A10" s="239">
        <v>1</v>
      </c>
      <c r="B10" s="239">
        <v>2</v>
      </c>
      <c r="C10" s="239">
        <v>3</v>
      </c>
      <c r="D10" s="239">
        <v>4</v>
      </c>
      <c r="E10" s="239">
        <v>5</v>
      </c>
      <c r="F10" s="239">
        <v>6</v>
      </c>
      <c r="G10" s="239">
        <v>7</v>
      </c>
      <c r="H10" s="239">
        <v>8</v>
      </c>
      <c r="I10" s="239">
        <v>9</v>
      </c>
    </row>
    <row r="11" spans="1:9" ht="45.75" customHeight="1" x14ac:dyDescent="0.25">
      <c r="A11" s="297" t="s">
        <v>250</v>
      </c>
      <c r="B11" s="298"/>
      <c r="C11" s="298"/>
      <c r="D11" s="298"/>
      <c r="E11" s="298"/>
      <c r="F11" s="298"/>
      <c r="G11" s="298"/>
      <c r="H11" s="298"/>
      <c r="I11" s="299"/>
    </row>
    <row r="12" spans="1:9" ht="45.75" customHeight="1" x14ac:dyDescent="0.25">
      <c r="A12" s="297" t="s">
        <v>251</v>
      </c>
      <c r="B12" s="298"/>
      <c r="C12" s="298"/>
      <c r="D12" s="298"/>
      <c r="E12" s="298"/>
      <c r="F12" s="298"/>
      <c r="G12" s="298"/>
      <c r="H12" s="298"/>
      <c r="I12" s="299"/>
    </row>
    <row r="13" spans="1:9" ht="115.5" customHeight="1" x14ac:dyDescent="0.25">
      <c r="A13" s="19" t="s">
        <v>3</v>
      </c>
      <c r="B13" s="37" t="s">
        <v>252</v>
      </c>
      <c r="C13" s="239" t="s">
        <v>229</v>
      </c>
      <c r="D13" s="239" t="s">
        <v>61</v>
      </c>
      <c r="E13" s="115">
        <v>1</v>
      </c>
      <c r="F13" s="15">
        <v>1</v>
      </c>
      <c r="G13" s="15">
        <v>1</v>
      </c>
      <c r="H13" s="15">
        <v>1</v>
      </c>
      <c r="I13" s="15">
        <v>1</v>
      </c>
    </row>
    <row r="14" spans="1:9" ht="46.5" customHeight="1" x14ac:dyDescent="0.25">
      <c r="A14" s="297" t="s">
        <v>228</v>
      </c>
      <c r="B14" s="298"/>
      <c r="C14" s="298"/>
      <c r="D14" s="298"/>
      <c r="E14" s="298"/>
      <c r="F14" s="298"/>
      <c r="G14" s="298"/>
      <c r="H14" s="298"/>
      <c r="I14" s="299"/>
    </row>
    <row r="15" spans="1:9" ht="38.25" customHeight="1" x14ac:dyDescent="0.25">
      <c r="A15" s="297" t="s">
        <v>246</v>
      </c>
      <c r="B15" s="298"/>
      <c r="C15" s="298"/>
      <c r="D15" s="298"/>
      <c r="E15" s="298"/>
      <c r="F15" s="298"/>
      <c r="G15" s="298"/>
      <c r="H15" s="298"/>
      <c r="I15" s="299"/>
    </row>
    <row r="16" spans="1:9" ht="165" x14ac:dyDescent="0.25">
      <c r="A16" s="239" t="s">
        <v>62</v>
      </c>
      <c r="B16" s="37" t="s">
        <v>230</v>
      </c>
      <c r="C16" s="239" t="s">
        <v>229</v>
      </c>
      <c r="D16" s="239" t="s">
        <v>61</v>
      </c>
      <c r="E16" s="115">
        <v>1</v>
      </c>
      <c r="F16" s="15">
        <v>1</v>
      </c>
      <c r="G16" s="15">
        <v>1</v>
      </c>
      <c r="H16" s="15">
        <v>1</v>
      </c>
      <c r="I16" s="15">
        <v>1</v>
      </c>
    </row>
    <row r="17" spans="1:9" ht="48" customHeight="1" x14ac:dyDescent="0.25">
      <c r="A17" s="297" t="s">
        <v>253</v>
      </c>
      <c r="B17" s="298"/>
      <c r="C17" s="298"/>
      <c r="D17" s="298"/>
      <c r="E17" s="298"/>
      <c r="F17" s="298"/>
      <c r="G17" s="298"/>
      <c r="H17" s="298"/>
      <c r="I17" s="299"/>
    </row>
    <row r="18" spans="1:9" ht="15.75" customHeight="1" x14ac:dyDescent="0.25">
      <c r="A18" s="297" t="s">
        <v>254</v>
      </c>
      <c r="B18" s="298"/>
      <c r="C18" s="298"/>
      <c r="D18" s="298"/>
      <c r="E18" s="298"/>
      <c r="F18" s="298"/>
      <c r="G18" s="298"/>
      <c r="H18" s="298"/>
      <c r="I18" s="299"/>
    </row>
    <row r="19" spans="1:9" ht="83.25" customHeight="1" x14ac:dyDescent="0.25">
      <c r="A19" s="19" t="s">
        <v>64</v>
      </c>
      <c r="B19" s="37" t="s">
        <v>255</v>
      </c>
      <c r="C19" s="239" t="s">
        <v>229</v>
      </c>
      <c r="D19" s="239" t="s">
        <v>61</v>
      </c>
      <c r="E19" s="115">
        <v>1</v>
      </c>
      <c r="F19" s="15">
        <v>1</v>
      </c>
      <c r="G19" s="15">
        <v>1</v>
      </c>
      <c r="H19" s="15">
        <v>1</v>
      </c>
      <c r="I19" s="15">
        <v>1</v>
      </c>
    </row>
    <row r="20" spans="1:9" x14ac:dyDescent="0.25">
      <c r="A20" s="297" t="s">
        <v>314</v>
      </c>
      <c r="B20" s="298"/>
      <c r="C20" s="298"/>
      <c r="D20" s="298"/>
      <c r="E20" s="298"/>
      <c r="F20" s="298"/>
      <c r="G20" s="298"/>
      <c r="H20" s="298"/>
      <c r="I20" s="299"/>
    </row>
    <row r="21" spans="1:9" ht="48" customHeight="1" x14ac:dyDescent="0.25">
      <c r="A21" s="297" t="s">
        <v>315</v>
      </c>
      <c r="B21" s="298"/>
      <c r="C21" s="298"/>
      <c r="D21" s="298"/>
      <c r="E21" s="298"/>
      <c r="F21" s="298"/>
      <c r="G21" s="298"/>
      <c r="H21" s="298"/>
      <c r="I21" s="299"/>
    </row>
    <row r="22" spans="1:9" ht="63" x14ac:dyDescent="0.25">
      <c r="A22" s="19" t="s">
        <v>65</v>
      </c>
      <c r="B22" s="37" t="s">
        <v>316</v>
      </c>
      <c r="C22" s="239" t="s">
        <v>229</v>
      </c>
      <c r="D22" s="239" t="s">
        <v>61</v>
      </c>
      <c r="E22" s="115">
        <v>1</v>
      </c>
      <c r="F22" s="15">
        <v>1</v>
      </c>
      <c r="G22" s="15">
        <v>1</v>
      </c>
      <c r="H22" s="15">
        <v>1</v>
      </c>
      <c r="I22" s="15">
        <v>1</v>
      </c>
    </row>
  </sheetData>
  <mergeCells count="17">
    <mergeCell ref="E2:I2"/>
    <mergeCell ref="A8:A9"/>
    <mergeCell ref="B8:B9"/>
    <mergeCell ref="C8:C9"/>
    <mergeCell ref="D8:D9"/>
    <mergeCell ref="E8:I8"/>
    <mergeCell ref="A4:I4"/>
    <mergeCell ref="A5:I5"/>
    <mergeCell ref="A6:I6"/>
    <mergeCell ref="A20:I20"/>
    <mergeCell ref="A21:I21"/>
    <mergeCell ref="A18:I18"/>
    <mergeCell ref="A15:I15"/>
    <mergeCell ref="A11:I11"/>
    <mergeCell ref="A12:I12"/>
    <mergeCell ref="A14:I14"/>
    <mergeCell ref="A17:I17"/>
  </mergeCells>
  <pageMargins left="0.70866141732283472" right="0.70866141732283472" top="0.74803149606299213" bottom="0.74803149606299213" header="0.31496062992125984" footer="0.31496062992125984"/>
  <pageSetup paperSize="9" scale="85" firstPageNumber="77" orientation="landscape" useFirstPageNumber="1" r:id="rId1"/>
  <headerFooter>
    <oddHeader>&amp;C&amp;P</oddHead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36"/>
  <sheetViews>
    <sheetView view="pageBreakPreview" zoomScale="85" zoomScaleNormal="100" zoomScaleSheetLayoutView="85" workbookViewId="0">
      <selection activeCell="A11" sqref="A11:N11"/>
    </sheetView>
  </sheetViews>
  <sheetFormatPr defaultRowHeight="18.75" x14ac:dyDescent="0.25"/>
  <cols>
    <col min="1" max="1" width="4.75" style="240" customWidth="1"/>
    <col min="2" max="2" width="30.125" style="50" customWidth="1"/>
    <col min="3" max="3" width="24.5" style="50" customWidth="1"/>
    <col min="4" max="5" width="7.375" style="50" customWidth="1"/>
    <col min="6" max="6" width="14.5" style="50" customWidth="1"/>
    <col min="7" max="7" width="5.75" style="50" customWidth="1"/>
    <col min="8" max="9" width="12" style="50" hidden="1" customWidth="1"/>
    <col min="10" max="12" width="12" style="50" customWidth="1"/>
    <col min="13" max="13" width="15.875" style="50" customWidth="1"/>
    <col min="14" max="14" width="42.375" style="50" customWidth="1"/>
    <col min="15" max="16384" width="9" style="50"/>
  </cols>
  <sheetData>
    <row r="1" spans="1:16" ht="93.75" customHeight="1" x14ac:dyDescent="0.25">
      <c r="M1" s="246" t="s">
        <v>260</v>
      </c>
      <c r="N1" s="246"/>
    </row>
    <row r="3" spans="1:16" customFormat="1" x14ac:dyDescent="0.25">
      <c r="A3" s="301" t="s">
        <v>1</v>
      </c>
      <c r="B3" s="301"/>
      <c r="C3" s="301"/>
      <c r="D3" s="301"/>
      <c r="E3" s="301"/>
      <c r="F3" s="301"/>
      <c r="G3" s="301"/>
      <c r="H3" s="301"/>
      <c r="I3" s="301"/>
      <c r="J3" s="301"/>
      <c r="K3" s="301"/>
      <c r="L3" s="301"/>
      <c r="M3" s="301"/>
      <c r="N3" s="301"/>
      <c r="O3" s="301"/>
      <c r="P3" s="301"/>
    </row>
    <row r="4" spans="1:16" customFormat="1" ht="18.75" customHeight="1" x14ac:dyDescent="0.25">
      <c r="A4" s="302" t="s">
        <v>272</v>
      </c>
      <c r="B4" s="302"/>
      <c r="C4" s="302"/>
      <c r="D4" s="302"/>
      <c r="E4" s="302"/>
      <c r="F4" s="302"/>
      <c r="G4" s="302"/>
      <c r="H4" s="302"/>
      <c r="I4" s="302"/>
      <c r="J4" s="302"/>
      <c r="K4" s="302"/>
      <c r="L4" s="302"/>
      <c r="M4" s="302"/>
      <c r="N4" s="302"/>
      <c r="O4" s="302"/>
      <c r="P4" s="302"/>
    </row>
    <row r="5" spans="1:16" customFormat="1" ht="18.75" customHeight="1" x14ac:dyDescent="0.25">
      <c r="A5" s="302" t="s">
        <v>227</v>
      </c>
      <c r="B5" s="302"/>
      <c r="C5" s="302"/>
      <c r="D5" s="302"/>
      <c r="E5" s="302"/>
      <c r="F5" s="302"/>
      <c r="G5" s="302"/>
      <c r="H5" s="302"/>
      <c r="I5" s="302"/>
      <c r="J5" s="302"/>
      <c r="K5" s="302"/>
      <c r="L5" s="302"/>
      <c r="M5" s="302"/>
      <c r="N5" s="302"/>
      <c r="O5" s="302"/>
      <c r="P5" s="302"/>
    </row>
    <row r="7" spans="1:16" ht="18.75" customHeight="1" x14ac:dyDescent="0.25">
      <c r="A7" s="247" t="s">
        <v>17</v>
      </c>
      <c r="B7" s="247" t="s">
        <v>47</v>
      </c>
      <c r="C7" s="247" t="s">
        <v>24</v>
      </c>
      <c r="D7" s="247" t="s">
        <v>22</v>
      </c>
      <c r="E7" s="247"/>
      <c r="F7" s="247"/>
      <c r="G7" s="247"/>
      <c r="H7" s="265"/>
      <c r="I7" s="265"/>
      <c r="J7" s="265"/>
      <c r="K7" s="265"/>
      <c r="L7" s="265"/>
      <c r="M7" s="266"/>
      <c r="N7" s="247" t="s">
        <v>49</v>
      </c>
    </row>
    <row r="8" spans="1:16" ht="117.75" customHeight="1" x14ac:dyDescent="0.25">
      <c r="A8" s="247"/>
      <c r="B8" s="247"/>
      <c r="C8" s="247"/>
      <c r="D8" s="239" t="s">
        <v>24</v>
      </c>
      <c r="E8" s="239" t="s">
        <v>25</v>
      </c>
      <c r="F8" s="239" t="s">
        <v>26</v>
      </c>
      <c r="G8" s="239" t="s">
        <v>27</v>
      </c>
      <c r="H8" s="239">
        <v>2023</v>
      </c>
      <c r="I8" s="239">
        <v>2024</v>
      </c>
      <c r="J8" s="239">
        <v>2025</v>
      </c>
      <c r="K8" s="239">
        <v>2026</v>
      </c>
      <c r="L8" s="239">
        <v>2027</v>
      </c>
      <c r="M8" s="239" t="s">
        <v>50</v>
      </c>
      <c r="N8" s="247"/>
    </row>
    <row r="9" spans="1:16" x14ac:dyDescent="0.25">
      <c r="A9" s="239">
        <v>1</v>
      </c>
      <c r="B9" s="239">
        <v>2</v>
      </c>
      <c r="C9" s="239">
        <v>3</v>
      </c>
      <c r="D9" s="239">
        <v>4</v>
      </c>
      <c r="E9" s="239">
        <v>5</v>
      </c>
      <c r="F9" s="239">
        <v>6</v>
      </c>
      <c r="G9" s="239">
        <v>7</v>
      </c>
      <c r="H9" s="239">
        <v>9</v>
      </c>
      <c r="I9" s="239">
        <v>10</v>
      </c>
      <c r="J9" s="239">
        <v>11</v>
      </c>
      <c r="K9" s="239">
        <v>12</v>
      </c>
      <c r="L9" s="239">
        <v>13</v>
      </c>
      <c r="M9" s="239">
        <v>14</v>
      </c>
      <c r="N9" s="239">
        <v>15</v>
      </c>
    </row>
    <row r="10" spans="1:16" s="51" customFormat="1" x14ac:dyDescent="0.25">
      <c r="A10" s="261" t="s">
        <v>262</v>
      </c>
      <c r="B10" s="262"/>
      <c r="C10" s="262"/>
      <c r="D10" s="262"/>
      <c r="E10" s="262"/>
      <c r="F10" s="262"/>
      <c r="G10" s="262"/>
      <c r="H10" s="262"/>
      <c r="I10" s="262"/>
      <c r="J10" s="262"/>
      <c r="K10" s="262"/>
      <c r="L10" s="262"/>
      <c r="M10" s="262"/>
      <c r="N10" s="264"/>
    </row>
    <row r="11" spans="1:16" s="51" customFormat="1" ht="35.25" customHeight="1" x14ac:dyDescent="0.25">
      <c r="A11" s="261" t="s">
        <v>261</v>
      </c>
      <c r="B11" s="262"/>
      <c r="C11" s="262"/>
      <c r="D11" s="262"/>
      <c r="E11" s="262"/>
      <c r="F11" s="262"/>
      <c r="G11" s="262"/>
      <c r="H11" s="263"/>
      <c r="I11" s="263"/>
      <c r="J11" s="263"/>
      <c r="K11" s="263"/>
      <c r="L11" s="263"/>
      <c r="M11" s="262"/>
      <c r="N11" s="264"/>
    </row>
    <row r="12" spans="1:16" ht="94.5" x14ac:dyDescent="0.25">
      <c r="A12" s="19" t="s">
        <v>3</v>
      </c>
      <c r="B12" s="152" t="s">
        <v>263</v>
      </c>
      <c r="C12" s="238" t="s">
        <v>70</v>
      </c>
      <c r="D12" s="239">
        <v>242</v>
      </c>
      <c r="E12" s="52" t="s">
        <v>264</v>
      </c>
      <c r="F12" s="239">
        <v>1150083000</v>
      </c>
      <c r="G12" s="242">
        <v>244</v>
      </c>
      <c r="H12" s="123">
        <v>543.625</v>
      </c>
      <c r="I12" s="123">
        <v>543.625</v>
      </c>
      <c r="J12" s="123">
        <v>1733.9169999999999</v>
      </c>
      <c r="K12" s="198">
        <v>543.625</v>
      </c>
      <c r="L12" s="198">
        <v>543.625</v>
      </c>
      <c r="M12" s="121">
        <f>J12+K12+L12</f>
        <v>2821.1669999999999</v>
      </c>
      <c r="N12" s="1" t="s">
        <v>252</v>
      </c>
    </row>
    <row r="13" spans="1:16" s="57" customFormat="1" ht="31.5" x14ac:dyDescent="0.25">
      <c r="A13" s="54"/>
      <c r="B13" s="238" t="s">
        <v>267</v>
      </c>
      <c r="C13" s="54" t="s">
        <v>29</v>
      </c>
      <c r="D13" s="54" t="s">
        <v>29</v>
      </c>
      <c r="E13" s="54" t="s">
        <v>29</v>
      </c>
      <c r="F13" s="54" t="s">
        <v>29</v>
      </c>
      <c r="G13" s="55" t="s">
        <v>29</v>
      </c>
      <c r="H13" s="56">
        <f>H12</f>
        <v>543.625</v>
      </c>
      <c r="I13" s="56">
        <f t="shared" ref="I13:M13" si="0">I12</f>
        <v>543.625</v>
      </c>
      <c r="J13" s="56">
        <f t="shared" si="0"/>
        <v>1733.9169999999999</v>
      </c>
      <c r="K13" s="56">
        <f>K12</f>
        <v>543.625</v>
      </c>
      <c r="L13" s="56">
        <f>L12</f>
        <v>543.625</v>
      </c>
      <c r="M13" s="56">
        <f t="shared" si="0"/>
        <v>2821.1669999999999</v>
      </c>
      <c r="N13" s="55"/>
    </row>
    <row r="14" spans="1:16" s="51" customFormat="1" x14ac:dyDescent="0.25">
      <c r="A14" s="261" t="s">
        <v>266</v>
      </c>
      <c r="B14" s="262"/>
      <c r="C14" s="262"/>
      <c r="D14" s="262"/>
      <c r="E14" s="262"/>
      <c r="F14" s="262"/>
      <c r="G14" s="262"/>
      <c r="H14" s="262"/>
      <c r="I14" s="262"/>
      <c r="J14" s="262"/>
      <c r="K14" s="262"/>
      <c r="L14" s="262"/>
      <c r="M14" s="262"/>
      <c r="N14" s="264"/>
    </row>
    <row r="15" spans="1:16" s="51" customFormat="1" ht="35.25" customHeight="1" x14ac:dyDescent="0.25">
      <c r="A15" s="261" t="s">
        <v>265</v>
      </c>
      <c r="B15" s="262"/>
      <c r="C15" s="262"/>
      <c r="D15" s="262"/>
      <c r="E15" s="262"/>
      <c r="F15" s="262"/>
      <c r="G15" s="262"/>
      <c r="H15" s="263"/>
      <c r="I15" s="263"/>
      <c r="J15" s="263"/>
      <c r="K15" s="263"/>
      <c r="L15" s="263"/>
      <c r="M15" s="262"/>
      <c r="N15" s="264"/>
    </row>
    <row r="16" spans="1:16" ht="189" x14ac:dyDescent="0.25">
      <c r="A16" s="19" t="s">
        <v>62</v>
      </c>
      <c r="B16" s="152" t="s">
        <v>273</v>
      </c>
      <c r="C16" s="238" t="s">
        <v>226</v>
      </c>
      <c r="D16" s="239">
        <v>241</v>
      </c>
      <c r="E16" s="52" t="s">
        <v>116</v>
      </c>
      <c r="F16" s="239">
        <v>1150084370</v>
      </c>
      <c r="G16" s="239">
        <v>540</v>
      </c>
      <c r="H16" s="53">
        <v>100</v>
      </c>
      <c r="I16" s="53">
        <v>100</v>
      </c>
      <c r="J16" s="53">
        <v>100</v>
      </c>
      <c r="K16" s="121">
        <v>100</v>
      </c>
      <c r="L16" s="121">
        <v>0</v>
      </c>
      <c r="M16" s="121">
        <f>J16+K16+L16</f>
        <v>200</v>
      </c>
      <c r="N16" s="1" t="s">
        <v>274</v>
      </c>
    </row>
    <row r="17" spans="1:14" s="57" customFormat="1" ht="31.5" x14ac:dyDescent="0.25">
      <c r="A17" s="54"/>
      <c r="B17" s="238" t="s">
        <v>267</v>
      </c>
      <c r="C17" s="54" t="s">
        <v>29</v>
      </c>
      <c r="D17" s="54" t="s">
        <v>29</v>
      </c>
      <c r="E17" s="54" t="s">
        <v>29</v>
      </c>
      <c r="F17" s="54" t="s">
        <v>29</v>
      </c>
      <c r="G17" s="55" t="s">
        <v>29</v>
      </c>
      <c r="H17" s="56">
        <f>H16</f>
        <v>100</v>
      </c>
      <c r="I17" s="56">
        <f t="shared" ref="I17:J17" si="1">I16</f>
        <v>100</v>
      </c>
      <c r="J17" s="56">
        <f t="shared" si="1"/>
        <v>100</v>
      </c>
      <c r="K17" s="56">
        <f>K16</f>
        <v>100</v>
      </c>
      <c r="L17" s="56">
        <f>L16</f>
        <v>0</v>
      </c>
      <c r="M17" s="56">
        <f t="shared" ref="M17" si="2">M16</f>
        <v>200</v>
      </c>
      <c r="N17" s="55"/>
    </row>
    <row r="18" spans="1:14" s="51" customFormat="1" ht="18.75" customHeight="1" x14ac:dyDescent="0.25">
      <c r="A18" s="261" t="s">
        <v>269</v>
      </c>
      <c r="B18" s="262"/>
      <c r="C18" s="262"/>
      <c r="D18" s="262"/>
      <c r="E18" s="262"/>
      <c r="F18" s="262"/>
      <c r="G18" s="262"/>
      <c r="H18" s="262"/>
      <c r="I18" s="262"/>
      <c r="J18" s="262"/>
      <c r="K18" s="262"/>
      <c r="L18" s="262"/>
      <c r="M18" s="262"/>
      <c r="N18" s="264"/>
    </row>
    <row r="19" spans="1:14" s="51" customFormat="1" ht="35.25" customHeight="1" x14ac:dyDescent="0.25">
      <c r="A19" s="261" t="s">
        <v>268</v>
      </c>
      <c r="B19" s="262"/>
      <c r="C19" s="262"/>
      <c r="D19" s="262"/>
      <c r="E19" s="262"/>
      <c r="F19" s="262"/>
      <c r="G19" s="262"/>
      <c r="H19" s="263"/>
      <c r="I19" s="263"/>
      <c r="J19" s="263"/>
      <c r="K19" s="263"/>
      <c r="L19" s="263"/>
      <c r="M19" s="262"/>
      <c r="N19" s="264"/>
    </row>
    <row r="20" spans="1:14" ht="114.75" customHeight="1" x14ac:dyDescent="0.25">
      <c r="A20" s="52" t="s">
        <v>313</v>
      </c>
      <c r="B20" s="152" t="s">
        <v>270</v>
      </c>
      <c r="C20" s="238" t="s">
        <v>70</v>
      </c>
      <c r="D20" s="239">
        <v>242</v>
      </c>
      <c r="E20" s="52" t="s">
        <v>271</v>
      </c>
      <c r="F20" s="239">
        <v>1150084770</v>
      </c>
      <c r="G20" s="239">
        <v>811</v>
      </c>
      <c r="H20" s="53">
        <v>4347.1498300000003</v>
      </c>
      <c r="I20" s="53">
        <v>2700</v>
      </c>
      <c r="J20" s="53">
        <v>0</v>
      </c>
      <c r="K20" s="121">
        <v>0</v>
      </c>
      <c r="L20" s="121">
        <v>0</v>
      </c>
      <c r="M20" s="121">
        <f>J20+L20+K20</f>
        <v>0</v>
      </c>
      <c r="N20" s="187" t="s">
        <v>255</v>
      </c>
    </row>
    <row r="21" spans="1:14" s="57" customFormat="1" ht="31.5" x14ac:dyDescent="0.25">
      <c r="A21" s="54"/>
      <c r="B21" s="238" t="s">
        <v>267</v>
      </c>
      <c r="C21" s="54" t="s">
        <v>29</v>
      </c>
      <c r="D21" s="54" t="s">
        <v>29</v>
      </c>
      <c r="E21" s="54" t="s">
        <v>29</v>
      </c>
      <c r="F21" s="54" t="s">
        <v>29</v>
      </c>
      <c r="G21" s="55" t="s">
        <v>29</v>
      </c>
      <c r="H21" s="56">
        <f>H20</f>
        <v>4347.1498300000003</v>
      </c>
      <c r="I21" s="56">
        <f t="shared" ref="I21:J21" si="3">I20</f>
        <v>2700</v>
      </c>
      <c r="J21" s="56">
        <f t="shared" si="3"/>
        <v>0</v>
      </c>
      <c r="K21" s="56">
        <f>K20</f>
        <v>0</v>
      </c>
      <c r="L21" s="56">
        <f>L20</f>
        <v>0</v>
      </c>
      <c r="M21" s="56">
        <f t="shared" ref="M21" si="4">M20</f>
        <v>0</v>
      </c>
      <c r="N21" s="55"/>
    </row>
    <row r="22" spans="1:14" ht="18.75" customHeight="1" x14ac:dyDescent="0.25">
      <c r="A22" s="261" t="s">
        <v>317</v>
      </c>
      <c r="B22" s="262"/>
      <c r="C22" s="262"/>
      <c r="D22" s="262"/>
      <c r="E22" s="262"/>
      <c r="F22" s="262"/>
      <c r="G22" s="262"/>
      <c r="H22" s="262"/>
      <c r="I22" s="262"/>
      <c r="J22" s="262"/>
      <c r="K22" s="262"/>
      <c r="L22" s="262"/>
      <c r="M22" s="262"/>
      <c r="N22" s="264"/>
    </row>
    <row r="23" spans="1:14" ht="18.75" customHeight="1" x14ac:dyDescent="0.25">
      <c r="A23" s="261" t="s">
        <v>318</v>
      </c>
      <c r="B23" s="262"/>
      <c r="C23" s="262"/>
      <c r="D23" s="262"/>
      <c r="E23" s="262"/>
      <c r="F23" s="262"/>
      <c r="G23" s="262"/>
      <c r="H23" s="263"/>
      <c r="I23" s="263"/>
      <c r="J23" s="263"/>
      <c r="K23" s="263"/>
      <c r="L23" s="263"/>
      <c r="M23" s="262"/>
      <c r="N23" s="264"/>
    </row>
    <row r="24" spans="1:14" ht="157.5" x14ac:dyDescent="0.25">
      <c r="A24" s="52" t="s">
        <v>319</v>
      </c>
      <c r="B24" s="152" t="s">
        <v>320</v>
      </c>
      <c r="C24" s="238" t="s">
        <v>276</v>
      </c>
      <c r="D24" s="239">
        <v>247</v>
      </c>
      <c r="E24" s="52" t="s">
        <v>116</v>
      </c>
      <c r="F24" s="239">
        <v>1150074590</v>
      </c>
      <c r="G24" s="239">
        <v>540</v>
      </c>
      <c r="H24" s="53">
        <v>4347.1498300000003</v>
      </c>
      <c r="I24" s="53">
        <v>2700</v>
      </c>
      <c r="J24" s="53">
        <v>3500</v>
      </c>
      <c r="K24" s="121">
        <v>0</v>
      </c>
      <c r="L24" s="121">
        <v>0</v>
      </c>
      <c r="M24" s="121">
        <f>J24+L24+K24</f>
        <v>3500</v>
      </c>
      <c r="N24" s="187" t="s">
        <v>321</v>
      </c>
    </row>
    <row r="25" spans="1:14" ht="31.5" x14ac:dyDescent="0.25">
      <c r="A25" s="54"/>
      <c r="B25" s="238" t="s">
        <v>267</v>
      </c>
      <c r="C25" s="54" t="s">
        <v>29</v>
      </c>
      <c r="D25" s="54" t="s">
        <v>29</v>
      </c>
      <c r="E25" s="54" t="s">
        <v>29</v>
      </c>
      <c r="F25" s="54" t="s">
        <v>29</v>
      </c>
      <c r="G25" s="55" t="s">
        <v>29</v>
      </c>
      <c r="H25" s="56">
        <f>H24</f>
        <v>4347.1498300000003</v>
      </c>
      <c r="I25" s="56">
        <f t="shared" ref="I25:J25" si="5">I24</f>
        <v>2700</v>
      </c>
      <c r="J25" s="56">
        <f t="shared" si="5"/>
        <v>3500</v>
      </c>
      <c r="K25" s="56">
        <f>K24</f>
        <v>0</v>
      </c>
      <c r="L25" s="56">
        <f>L24</f>
        <v>0</v>
      </c>
      <c r="M25" s="56">
        <f t="shared" ref="M25" si="6">M24</f>
        <v>3500</v>
      </c>
      <c r="N25" s="55"/>
    </row>
    <row r="29" spans="1:14" x14ac:dyDescent="0.25">
      <c r="H29" s="58"/>
      <c r="I29" s="58"/>
      <c r="J29" s="58"/>
      <c r="K29" s="58"/>
      <c r="L29" s="58"/>
      <c r="M29" s="58"/>
    </row>
    <row r="30" spans="1:14" x14ac:dyDescent="0.25">
      <c r="H30" s="58"/>
      <c r="I30" s="58"/>
      <c r="J30" s="58"/>
      <c r="K30" s="58"/>
      <c r="L30" s="58"/>
      <c r="M30" s="58"/>
    </row>
    <row r="31" spans="1:14" x14ac:dyDescent="0.25">
      <c r="H31" s="58"/>
      <c r="I31" s="58"/>
      <c r="J31" s="58"/>
      <c r="K31" s="58"/>
      <c r="L31" s="58"/>
      <c r="M31" s="58"/>
    </row>
    <row r="32" spans="1:14" x14ac:dyDescent="0.25">
      <c r="H32" s="58"/>
      <c r="I32" s="58"/>
      <c r="J32" s="58"/>
      <c r="K32" s="58"/>
      <c r="L32" s="58"/>
      <c r="M32" s="58"/>
    </row>
    <row r="33" spans="8:13" x14ac:dyDescent="0.25">
      <c r="H33" s="59"/>
      <c r="I33" s="59"/>
      <c r="J33" s="59"/>
      <c r="K33" s="59"/>
      <c r="L33" s="59"/>
      <c r="M33" s="59"/>
    </row>
    <row r="34" spans="8:13" x14ac:dyDescent="0.25">
      <c r="H34" s="58"/>
      <c r="I34" s="58"/>
      <c r="J34" s="58"/>
      <c r="K34" s="58"/>
      <c r="L34" s="58"/>
      <c r="M34" s="58"/>
    </row>
    <row r="35" spans="8:13" x14ac:dyDescent="0.25">
      <c r="H35" s="58"/>
      <c r="I35" s="58"/>
      <c r="J35" s="58"/>
      <c r="K35" s="58"/>
      <c r="L35" s="58"/>
      <c r="M35" s="58"/>
    </row>
    <row r="36" spans="8:13" x14ac:dyDescent="0.25">
      <c r="H36" s="58"/>
      <c r="I36" s="58"/>
      <c r="J36" s="58"/>
      <c r="K36" s="58"/>
      <c r="L36" s="58"/>
      <c r="M36" s="58"/>
    </row>
  </sheetData>
  <mergeCells count="18">
    <mergeCell ref="M1:N1"/>
    <mergeCell ref="A7:A8"/>
    <mergeCell ref="B7:B8"/>
    <mergeCell ref="C7:C8"/>
    <mergeCell ref="D7:G7"/>
    <mergeCell ref="H7:M7"/>
    <mergeCell ref="N7:N8"/>
    <mergeCell ref="A22:N22"/>
    <mergeCell ref="A23:N23"/>
    <mergeCell ref="A3:P3"/>
    <mergeCell ref="A4:P4"/>
    <mergeCell ref="A5:P5"/>
    <mergeCell ref="A14:N14"/>
    <mergeCell ref="A15:N15"/>
    <mergeCell ref="A18:N18"/>
    <mergeCell ref="A19:N19"/>
    <mergeCell ref="A10:N10"/>
    <mergeCell ref="A11:N11"/>
  </mergeCells>
  <pageMargins left="0.70866141732283472" right="0.70866141732283472" top="0.74803149606299213" bottom="0.74803149606299213" header="0.31496062992125984" footer="0.31496062992125984"/>
  <pageSetup paperSize="9" scale="59" firstPageNumber="79" orientation="landscape" useFirstPageNumber="1" r:id="rId1"/>
  <headerFooter>
    <oddHeader>&amp;C&amp;P</oddHeader>
  </headerFooter>
  <rowBreaks count="1" manualBreakCount="1">
    <brk id="1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30"/>
  <sheetViews>
    <sheetView view="pageBreakPreview" zoomScaleNormal="100" zoomScaleSheetLayoutView="100" workbookViewId="0">
      <selection activeCell="G19" sqref="G19"/>
    </sheetView>
  </sheetViews>
  <sheetFormatPr defaultRowHeight="15.75" x14ac:dyDescent="0.25"/>
  <cols>
    <col min="1" max="1" width="6.625" style="16" customWidth="1"/>
    <col min="2" max="2" width="15.75" style="17" customWidth="1"/>
    <col min="3" max="3" width="62.125" style="17" customWidth="1"/>
    <col min="4" max="5" width="16.375" style="17" customWidth="1"/>
    <col min="6" max="16384" width="9" style="17"/>
  </cols>
  <sheetData>
    <row r="1" spans="1:12" ht="18.75" x14ac:dyDescent="0.25">
      <c r="D1" s="105" t="s">
        <v>245</v>
      </c>
      <c r="E1" s="50"/>
    </row>
    <row r="2" spans="1:12" ht="132.75" customHeight="1" x14ac:dyDescent="0.25">
      <c r="D2" s="246" t="s">
        <v>164</v>
      </c>
      <c r="E2" s="246"/>
    </row>
    <row r="3" spans="1:12" ht="18.75" x14ac:dyDescent="0.25">
      <c r="A3" s="18"/>
    </row>
    <row r="4" spans="1:12" ht="18.75" x14ac:dyDescent="0.25">
      <c r="A4" s="18"/>
    </row>
    <row r="5" spans="1:12" ht="18.75" x14ac:dyDescent="0.25">
      <c r="A5" s="248" t="s">
        <v>0</v>
      </c>
      <c r="B5" s="248"/>
      <c r="C5" s="248"/>
      <c r="D5" s="248"/>
      <c r="E5" s="248"/>
    </row>
    <row r="6" spans="1:12" ht="18.75" x14ac:dyDescent="0.25">
      <c r="A6" s="248" t="s">
        <v>14</v>
      </c>
      <c r="B6" s="248"/>
      <c r="C6" s="248"/>
      <c r="D6" s="248"/>
      <c r="E6" s="248"/>
    </row>
    <row r="7" spans="1:12" ht="18.75" x14ac:dyDescent="0.25">
      <c r="A7" s="248" t="s">
        <v>15</v>
      </c>
      <c r="B7" s="248"/>
      <c r="C7" s="248"/>
      <c r="D7" s="248"/>
      <c r="E7" s="248"/>
    </row>
    <row r="8" spans="1:12" ht="18.75" x14ac:dyDescent="0.25">
      <c r="A8" s="248" t="s">
        <v>16</v>
      </c>
      <c r="B8" s="248"/>
      <c r="C8" s="248"/>
      <c r="D8" s="248"/>
      <c r="E8" s="248"/>
    </row>
    <row r="9" spans="1:12" ht="18.75" x14ac:dyDescent="0.25">
      <c r="A9" s="248" t="s">
        <v>163</v>
      </c>
      <c r="B9" s="248"/>
      <c r="C9" s="248"/>
      <c r="D9" s="248"/>
      <c r="E9" s="248"/>
    </row>
    <row r="10" spans="1:12" ht="18.75" x14ac:dyDescent="0.25">
      <c r="A10" s="18"/>
    </row>
    <row r="11" spans="1:12" ht="63" x14ac:dyDescent="0.25">
      <c r="A11" s="2" t="s">
        <v>17</v>
      </c>
      <c r="B11" s="2" t="s">
        <v>9</v>
      </c>
      <c r="C11" s="2" t="s">
        <v>10</v>
      </c>
      <c r="D11" s="2" t="s">
        <v>11</v>
      </c>
      <c r="E11" s="2" t="s">
        <v>12</v>
      </c>
    </row>
    <row r="12" spans="1:12" x14ac:dyDescent="0.25">
      <c r="A12" s="2">
        <v>1</v>
      </c>
      <c r="B12" s="2">
        <v>2</v>
      </c>
      <c r="C12" s="2">
        <v>3</v>
      </c>
      <c r="D12" s="2">
        <v>4</v>
      </c>
      <c r="E12" s="2">
        <v>5</v>
      </c>
    </row>
    <row r="13" spans="1:12" ht="54.75" customHeight="1" x14ac:dyDescent="0.25">
      <c r="A13" s="22">
        <v>1</v>
      </c>
      <c r="B13" s="261" t="s">
        <v>134</v>
      </c>
      <c r="C13" s="262"/>
      <c r="D13" s="262"/>
      <c r="E13" s="264"/>
      <c r="H13" s="256"/>
      <c r="I13" s="256"/>
      <c r="J13" s="256"/>
      <c r="K13" s="256"/>
      <c r="L13" s="256"/>
    </row>
    <row r="14" spans="1:12" ht="48.75" customHeight="1" x14ac:dyDescent="0.25">
      <c r="A14" s="267" t="s">
        <v>3</v>
      </c>
      <c r="B14" s="306" t="s">
        <v>137</v>
      </c>
      <c r="C14" s="252"/>
      <c r="D14" s="252"/>
      <c r="E14" s="253"/>
    </row>
    <row r="15" spans="1:12" ht="26.25" customHeight="1" x14ac:dyDescent="0.25">
      <c r="A15" s="268"/>
      <c r="B15" s="306" t="s">
        <v>170</v>
      </c>
      <c r="C15" s="252"/>
      <c r="D15" s="252"/>
      <c r="E15" s="253"/>
    </row>
    <row r="16" spans="1:12" ht="81.75" customHeight="1" x14ac:dyDescent="0.25">
      <c r="A16" s="2" t="s">
        <v>81</v>
      </c>
      <c r="B16" s="23" t="s">
        <v>143</v>
      </c>
      <c r="C16" s="23" t="s">
        <v>144</v>
      </c>
      <c r="D16" s="23" t="s">
        <v>70</v>
      </c>
      <c r="E16" s="24" t="s">
        <v>84</v>
      </c>
    </row>
    <row r="17" spans="1:5" ht="81" customHeight="1" x14ac:dyDescent="0.25">
      <c r="A17" s="2" t="s">
        <v>136</v>
      </c>
      <c r="B17" s="24" t="s">
        <v>147</v>
      </c>
      <c r="C17" s="137" t="s">
        <v>148</v>
      </c>
      <c r="D17" s="24" t="s">
        <v>70</v>
      </c>
      <c r="E17" s="24" t="s">
        <v>206</v>
      </c>
    </row>
    <row r="18" spans="1:5" ht="76.5" customHeight="1" x14ac:dyDescent="0.25">
      <c r="A18" s="25">
        <v>2</v>
      </c>
      <c r="B18" s="261" t="s">
        <v>200</v>
      </c>
      <c r="C18" s="262"/>
      <c r="D18" s="262"/>
      <c r="E18" s="264"/>
    </row>
    <row r="19" spans="1:5" ht="32.25" customHeight="1" x14ac:dyDescent="0.25">
      <c r="A19" s="267" t="s">
        <v>87</v>
      </c>
      <c r="B19" s="306" t="s">
        <v>149</v>
      </c>
      <c r="C19" s="252"/>
      <c r="D19" s="252"/>
      <c r="E19" s="253"/>
    </row>
    <row r="20" spans="1:5" ht="26.25" customHeight="1" x14ac:dyDescent="0.25">
      <c r="A20" s="268"/>
      <c r="B20" s="306" t="s">
        <v>138</v>
      </c>
      <c r="C20" s="252"/>
      <c r="D20" s="252"/>
      <c r="E20" s="253"/>
    </row>
    <row r="21" spans="1:5" ht="82.5" customHeight="1" x14ac:dyDescent="0.25">
      <c r="A21" s="2" t="s">
        <v>139</v>
      </c>
      <c r="B21" s="24" t="s">
        <v>143</v>
      </c>
      <c r="C21" s="23" t="s">
        <v>145</v>
      </c>
      <c r="D21" s="23" t="s">
        <v>70</v>
      </c>
      <c r="E21" s="24" t="s">
        <v>84</v>
      </c>
    </row>
    <row r="22" spans="1:5" s="141" customFormat="1" ht="82.5" customHeight="1" x14ac:dyDescent="0.25">
      <c r="A22" s="177" t="s">
        <v>220</v>
      </c>
      <c r="B22" s="24" t="s">
        <v>142</v>
      </c>
      <c r="C22" s="23" t="s">
        <v>221</v>
      </c>
      <c r="D22" s="23" t="s">
        <v>59</v>
      </c>
      <c r="E22" s="24" t="s">
        <v>222</v>
      </c>
    </row>
    <row r="23" spans="1:5" ht="41.25" customHeight="1" x14ac:dyDescent="0.25">
      <c r="A23" s="25">
        <v>3</v>
      </c>
      <c r="B23" s="261" t="s">
        <v>92</v>
      </c>
      <c r="C23" s="262"/>
      <c r="D23" s="262"/>
      <c r="E23" s="264"/>
    </row>
    <row r="24" spans="1:5" ht="33" customHeight="1" x14ac:dyDescent="0.25">
      <c r="A24" s="267" t="s">
        <v>78</v>
      </c>
      <c r="B24" s="306" t="s">
        <v>140</v>
      </c>
      <c r="C24" s="252"/>
      <c r="D24" s="252"/>
      <c r="E24" s="253"/>
    </row>
    <row r="25" spans="1:5" ht="26.25" customHeight="1" x14ac:dyDescent="0.25">
      <c r="A25" s="268"/>
      <c r="B25" s="306" t="s">
        <v>171</v>
      </c>
      <c r="C25" s="252"/>
      <c r="D25" s="252"/>
      <c r="E25" s="253"/>
    </row>
    <row r="26" spans="1:5" ht="81.75" customHeight="1" x14ac:dyDescent="0.25">
      <c r="A26" s="2" t="s">
        <v>82</v>
      </c>
      <c r="B26" s="23" t="s">
        <v>142</v>
      </c>
      <c r="C26" s="23" t="s">
        <v>146</v>
      </c>
      <c r="D26" s="23" t="s">
        <v>70</v>
      </c>
      <c r="E26" s="24" t="s">
        <v>84</v>
      </c>
    </row>
    <row r="27" spans="1:5" ht="75" customHeight="1" x14ac:dyDescent="0.25">
      <c r="A27" s="25">
        <v>4</v>
      </c>
      <c r="B27" s="261" t="s">
        <v>176</v>
      </c>
      <c r="C27" s="262"/>
      <c r="D27" s="262"/>
      <c r="E27" s="264"/>
    </row>
    <row r="28" spans="1:5" ht="51" customHeight="1" x14ac:dyDescent="0.25">
      <c r="A28" s="267" t="s">
        <v>79</v>
      </c>
      <c r="B28" s="303" t="s">
        <v>141</v>
      </c>
      <c r="C28" s="304"/>
      <c r="D28" s="304"/>
      <c r="E28" s="305"/>
    </row>
    <row r="29" spans="1:5" ht="24.75" customHeight="1" x14ac:dyDescent="0.25">
      <c r="A29" s="268"/>
      <c r="B29" s="303" t="s">
        <v>172</v>
      </c>
      <c r="C29" s="304"/>
      <c r="D29" s="304"/>
      <c r="E29" s="305"/>
    </row>
    <row r="30" spans="1:5" ht="119.25" customHeight="1" x14ac:dyDescent="0.25">
      <c r="A30" s="2" t="s">
        <v>83</v>
      </c>
      <c r="B30" s="26" t="s">
        <v>147</v>
      </c>
      <c r="C30" s="137" t="s">
        <v>150</v>
      </c>
      <c r="D30" s="24" t="s">
        <v>70</v>
      </c>
      <c r="E30" s="24" t="s">
        <v>206</v>
      </c>
    </row>
  </sheetData>
  <mergeCells count="23">
    <mergeCell ref="A14:A15"/>
    <mergeCell ref="B14:E14"/>
    <mergeCell ref="B15:E15"/>
    <mergeCell ref="B18:E18"/>
    <mergeCell ref="B19:E19"/>
    <mergeCell ref="B23:E23"/>
    <mergeCell ref="B24:E24"/>
    <mergeCell ref="B25:E25"/>
    <mergeCell ref="B20:E20"/>
    <mergeCell ref="A19:A20"/>
    <mergeCell ref="A28:A29"/>
    <mergeCell ref="B27:E27"/>
    <mergeCell ref="B28:E28"/>
    <mergeCell ref="B29:E29"/>
    <mergeCell ref="A24:A25"/>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scale="81" firstPageNumber="81" fitToHeight="0" orientation="landscape" useFirstPageNumber="1" r:id="rId1"/>
  <headerFooter>
    <oddHeader>&amp;C&amp;P</oddHeader>
  </headerFooter>
  <rowBreaks count="1" manualBreakCount="1">
    <brk id="21"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2:S44"/>
  <sheetViews>
    <sheetView view="pageBreakPreview" zoomScale="85" zoomScaleNormal="85" zoomScaleSheetLayoutView="85" workbookViewId="0">
      <selection activeCell="J30" sqref="J30"/>
    </sheetView>
  </sheetViews>
  <sheetFormatPr defaultRowHeight="15.75" x14ac:dyDescent="0.25"/>
  <cols>
    <col min="1" max="1" width="4.875" style="241" customWidth="1"/>
    <col min="2" max="2" width="15.75" style="17" customWidth="1"/>
    <col min="3" max="3" width="30" style="17" customWidth="1"/>
    <col min="4" max="4" width="45.125" style="17" customWidth="1"/>
    <col min="5" max="5" width="9" style="241"/>
    <col min="6" max="7" width="6.25" style="17" customWidth="1"/>
    <col min="8" max="8" width="6" style="17" customWidth="1"/>
    <col min="9" max="9" width="12.25" style="17" hidden="1" customWidth="1"/>
    <col min="10" max="12" width="12.25" style="17" customWidth="1"/>
    <col min="13" max="13" width="14.25" style="17" customWidth="1"/>
    <col min="14" max="15" width="10.875" style="17" bestFit="1" customWidth="1"/>
    <col min="16" max="16384" width="9" style="17"/>
  </cols>
  <sheetData>
    <row r="2" spans="1:15" ht="15.75" customHeight="1" x14ac:dyDescent="0.25">
      <c r="I2" s="325"/>
      <c r="J2" s="325"/>
      <c r="K2" s="325"/>
      <c r="L2" s="325"/>
      <c r="M2" s="325"/>
    </row>
    <row r="3" spans="1:15" ht="73.5" customHeight="1" x14ac:dyDescent="0.25">
      <c r="I3" s="246"/>
      <c r="J3" s="246"/>
      <c r="K3" s="246"/>
      <c r="L3" s="246"/>
      <c r="M3" s="246"/>
    </row>
    <row r="4" spans="1:15" ht="18.75" x14ac:dyDescent="0.25">
      <c r="A4" s="240"/>
    </row>
    <row r="5" spans="1:15" ht="18.75" x14ac:dyDescent="0.25">
      <c r="A5" s="240"/>
    </row>
    <row r="6" spans="1:15" ht="18.75" x14ac:dyDescent="0.25">
      <c r="A6" s="248" t="s">
        <v>0</v>
      </c>
      <c r="B6" s="248"/>
      <c r="C6" s="248"/>
      <c r="D6" s="248"/>
      <c r="E6" s="248"/>
      <c r="F6" s="248"/>
      <c r="G6" s="248"/>
      <c r="H6" s="248"/>
      <c r="I6" s="248"/>
      <c r="J6" s="248"/>
      <c r="K6" s="248"/>
      <c r="L6" s="248"/>
      <c r="M6" s="248"/>
    </row>
    <row r="7" spans="1:15" ht="18.75" x14ac:dyDescent="0.25">
      <c r="A7" s="248" t="s">
        <v>76</v>
      </c>
      <c r="B7" s="248"/>
      <c r="C7" s="248"/>
      <c r="D7" s="248"/>
      <c r="E7" s="248"/>
      <c r="F7" s="248"/>
      <c r="G7" s="248"/>
      <c r="H7" s="248"/>
      <c r="I7" s="248"/>
      <c r="J7" s="248"/>
      <c r="K7" s="248"/>
      <c r="L7" s="248"/>
      <c r="M7" s="248"/>
    </row>
    <row r="8" spans="1:15" ht="18.75" x14ac:dyDescent="0.25">
      <c r="A8" s="248" t="s">
        <v>77</v>
      </c>
      <c r="B8" s="248"/>
      <c r="C8" s="248"/>
      <c r="D8" s="248"/>
      <c r="E8" s="248"/>
      <c r="F8" s="248"/>
      <c r="G8" s="248"/>
      <c r="H8" s="248"/>
      <c r="I8" s="248"/>
      <c r="J8" s="248"/>
      <c r="K8" s="248"/>
      <c r="L8" s="248"/>
      <c r="M8" s="248"/>
    </row>
    <row r="9" spans="1:15" ht="18.75" x14ac:dyDescent="0.25">
      <c r="A9" s="248" t="s">
        <v>34</v>
      </c>
      <c r="B9" s="248"/>
      <c r="C9" s="248"/>
      <c r="D9" s="248"/>
      <c r="E9" s="248"/>
      <c r="F9" s="248"/>
      <c r="G9" s="248"/>
      <c r="H9" s="248"/>
      <c r="I9" s="248"/>
      <c r="J9" s="248"/>
      <c r="K9" s="248"/>
      <c r="L9" s="248"/>
      <c r="M9" s="248"/>
    </row>
    <row r="10" spans="1:15" ht="18.75" x14ac:dyDescent="0.25">
      <c r="M10" s="30" t="s">
        <v>18</v>
      </c>
    </row>
    <row r="11" spans="1:15" ht="86.25" customHeight="1" x14ac:dyDescent="0.25">
      <c r="A11" s="267" t="s">
        <v>17</v>
      </c>
      <c r="B11" s="267" t="s">
        <v>31</v>
      </c>
      <c r="C11" s="267" t="s">
        <v>32</v>
      </c>
      <c r="D11" s="267" t="s">
        <v>21</v>
      </c>
      <c r="E11" s="278" t="s">
        <v>22</v>
      </c>
      <c r="F11" s="265"/>
      <c r="G11" s="265"/>
      <c r="H11" s="266"/>
      <c r="I11" s="239">
        <v>2024</v>
      </c>
      <c r="J11" s="239">
        <v>2025</v>
      </c>
      <c r="K11" s="239">
        <v>2026</v>
      </c>
      <c r="L11" s="239">
        <v>2027</v>
      </c>
      <c r="M11" s="267" t="s">
        <v>23</v>
      </c>
    </row>
    <row r="12" spans="1:15" x14ac:dyDescent="0.25">
      <c r="A12" s="268"/>
      <c r="B12" s="268"/>
      <c r="C12" s="268"/>
      <c r="D12" s="268"/>
      <c r="E12" s="239" t="s">
        <v>24</v>
      </c>
      <c r="F12" s="239" t="s">
        <v>25</v>
      </c>
      <c r="G12" s="239" t="s">
        <v>26</v>
      </c>
      <c r="H12" s="239" t="s">
        <v>27</v>
      </c>
      <c r="I12" s="239" t="s">
        <v>28</v>
      </c>
      <c r="J12" s="239" t="s">
        <v>28</v>
      </c>
      <c r="K12" s="239" t="s">
        <v>28</v>
      </c>
      <c r="L12" s="239" t="s">
        <v>28</v>
      </c>
      <c r="M12" s="268"/>
    </row>
    <row r="13" spans="1:15" x14ac:dyDescent="0.25">
      <c r="A13" s="239">
        <v>1</v>
      </c>
      <c r="B13" s="239">
        <v>2</v>
      </c>
      <c r="C13" s="239">
        <v>3</v>
      </c>
      <c r="D13" s="239">
        <v>4</v>
      </c>
      <c r="E13" s="239">
        <v>5</v>
      </c>
      <c r="F13" s="239">
        <v>6</v>
      </c>
      <c r="G13" s="239">
        <v>7</v>
      </c>
      <c r="H13" s="239">
        <v>8</v>
      </c>
      <c r="I13" s="239">
        <v>12</v>
      </c>
      <c r="J13" s="239">
        <v>13</v>
      </c>
      <c r="K13" s="239">
        <v>14</v>
      </c>
      <c r="L13" s="239">
        <v>15</v>
      </c>
      <c r="M13" s="239">
        <v>16</v>
      </c>
    </row>
    <row r="14" spans="1:15" s="39" customFormat="1" ht="31.5" customHeight="1" x14ac:dyDescent="0.25">
      <c r="A14" s="307">
        <v>1</v>
      </c>
      <c r="B14" s="307" t="s">
        <v>37</v>
      </c>
      <c r="C14" s="307" t="s">
        <v>97</v>
      </c>
      <c r="D14" s="143" t="s">
        <v>75</v>
      </c>
      <c r="E14" s="144" t="s">
        <v>29</v>
      </c>
      <c r="F14" s="144" t="s">
        <v>29</v>
      </c>
      <c r="G14" s="144" t="s">
        <v>29</v>
      </c>
      <c r="H14" s="145" t="s">
        <v>29</v>
      </c>
      <c r="I14" s="146">
        <f>I16+I17+I18</f>
        <v>189362.61901000002</v>
      </c>
      <c r="J14" s="146">
        <f t="shared" ref="J14:L14" si="0">J16+J17+J18</f>
        <v>185848.57545999999</v>
      </c>
      <c r="K14" s="146">
        <f t="shared" si="0"/>
        <v>118193.90999999999</v>
      </c>
      <c r="L14" s="146">
        <f t="shared" si="0"/>
        <v>118093.90999999999</v>
      </c>
      <c r="M14" s="146">
        <f>M16+M17</f>
        <v>418636.39545999997</v>
      </c>
      <c r="N14" s="38" t="e">
        <f>#REF!+#REF!+I14+J14-M14</f>
        <v>#REF!</v>
      </c>
      <c r="O14" s="38"/>
    </row>
    <row r="15" spans="1:15" s="39" customFormat="1" x14ac:dyDescent="0.25">
      <c r="A15" s="308"/>
      <c r="B15" s="308"/>
      <c r="C15" s="308"/>
      <c r="D15" s="237" t="s">
        <v>30</v>
      </c>
      <c r="E15" s="8"/>
      <c r="F15" s="8" t="s">
        <v>29</v>
      </c>
      <c r="G15" s="8" t="s">
        <v>29</v>
      </c>
      <c r="H15" s="6" t="s">
        <v>29</v>
      </c>
      <c r="I15" s="7"/>
      <c r="J15" s="7"/>
      <c r="K15" s="7"/>
      <c r="L15" s="7"/>
      <c r="M15" s="7"/>
      <c r="N15" s="38" t="e">
        <f>#REF!+#REF!+I15+J15-M15</f>
        <v>#REF!</v>
      </c>
    </row>
    <row r="16" spans="1:15" s="39" customFormat="1" x14ac:dyDescent="0.25">
      <c r="A16" s="308"/>
      <c r="B16" s="308"/>
      <c r="C16" s="308"/>
      <c r="D16" s="237" t="s">
        <v>59</v>
      </c>
      <c r="E16" s="8">
        <v>241</v>
      </c>
      <c r="F16" s="8" t="s">
        <v>29</v>
      </c>
      <c r="G16" s="8" t="s">
        <v>29</v>
      </c>
      <c r="H16" s="6" t="s">
        <v>29</v>
      </c>
      <c r="I16" s="7">
        <f>I26+I36</f>
        <v>4505.8040000000001</v>
      </c>
      <c r="J16" s="7">
        <f>J26+J36</f>
        <v>4902.442</v>
      </c>
      <c r="K16" s="7">
        <f t="shared" ref="K16:L16" si="1">K26+K36</f>
        <v>2224.2649999999999</v>
      </c>
      <c r="L16" s="7">
        <f t="shared" si="1"/>
        <v>2124.2649999999999</v>
      </c>
      <c r="M16" s="7">
        <f>J16+L16+K16</f>
        <v>9250.9719999999998</v>
      </c>
      <c r="N16" s="38" t="e">
        <f>#REF!+#REF!+I16+J16-M16</f>
        <v>#REF!</v>
      </c>
      <c r="O16" s="38"/>
    </row>
    <row r="17" spans="1:19" s="39" customFormat="1" ht="31.5" x14ac:dyDescent="0.25">
      <c r="A17" s="308"/>
      <c r="B17" s="308"/>
      <c r="C17" s="308"/>
      <c r="D17" s="237" t="s">
        <v>70</v>
      </c>
      <c r="E17" s="8">
        <v>242</v>
      </c>
      <c r="F17" s="8" t="s">
        <v>29</v>
      </c>
      <c r="G17" s="8" t="s">
        <v>29</v>
      </c>
      <c r="H17" s="6" t="s">
        <v>29</v>
      </c>
      <c r="I17" s="7">
        <f>I25+I27+I30+I35+I39+I22</f>
        <v>182258.03301000001</v>
      </c>
      <c r="J17" s="7">
        <f>J25+J27+J30+J35+J39+J22</f>
        <v>177446.13345999998</v>
      </c>
      <c r="K17" s="7">
        <f t="shared" ref="K17:L17" si="2">K25+K27+K30+K35+K39+K22</f>
        <v>115969.64499999999</v>
      </c>
      <c r="L17" s="7">
        <f t="shared" si="2"/>
        <v>115969.64499999999</v>
      </c>
      <c r="M17" s="7">
        <f t="shared" ref="M17:M18" si="3">J17+L17+K17</f>
        <v>409385.42345999996</v>
      </c>
      <c r="N17" s="38" t="e">
        <f>#REF!+#REF!+I17+J17-M17</f>
        <v>#REF!</v>
      </c>
      <c r="O17" s="38"/>
    </row>
    <row r="18" spans="1:19" s="39" customFormat="1" ht="31.5" x14ac:dyDescent="0.25">
      <c r="A18" s="309"/>
      <c r="B18" s="309"/>
      <c r="C18" s="309"/>
      <c r="D18" s="237" t="s">
        <v>276</v>
      </c>
      <c r="E18" s="8">
        <v>247</v>
      </c>
      <c r="F18" s="8" t="s">
        <v>29</v>
      </c>
      <c r="G18" s="8" t="s">
        <v>29</v>
      </c>
      <c r="H18" s="6" t="s">
        <v>29</v>
      </c>
      <c r="I18" s="7">
        <f>I21</f>
        <v>2598.7820000000002</v>
      </c>
      <c r="J18" s="7">
        <f>J21+J42</f>
        <v>3500</v>
      </c>
      <c r="K18" s="7">
        <f t="shared" ref="K18:L18" si="4">K21+K42</f>
        <v>0</v>
      </c>
      <c r="L18" s="7">
        <f t="shared" si="4"/>
        <v>0</v>
      </c>
      <c r="M18" s="7">
        <f t="shared" si="3"/>
        <v>3500</v>
      </c>
      <c r="N18" s="38"/>
      <c r="O18" s="38"/>
    </row>
    <row r="19" spans="1:19" s="39" customFormat="1" ht="31.5" x14ac:dyDescent="0.25">
      <c r="A19" s="190" t="s">
        <v>3</v>
      </c>
      <c r="B19" s="190" t="s">
        <v>13</v>
      </c>
      <c r="C19" s="190" t="s">
        <v>98</v>
      </c>
      <c r="D19" s="143" t="s">
        <v>33</v>
      </c>
      <c r="E19" s="144"/>
      <c r="F19" s="144" t="s">
        <v>29</v>
      </c>
      <c r="G19" s="144" t="s">
        <v>29</v>
      </c>
      <c r="H19" s="145" t="s">
        <v>29</v>
      </c>
      <c r="I19" s="146">
        <f t="shared" ref="I19:M19" si="5">I21+I22</f>
        <v>73282.252999999997</v>
      </c>
      <c r="J19" s="146">
        <f t="shared" si="5"/>
        <v>57525.259999999995</v>
      </c>
      <c r="K19" s="146">
        <f t="shared" si="5"/>
        <v>17559.682000000001</v>
      </c>
      <c r="L19" s="146">
        <f t="shared" si="5"/>
        <v>17559.682000000001</v>
      </c>
      <c r="M19" s="146">
        <f t="shared" si="5"/>
        <v>92644.623999999996</v>
      </c>
      <c r="N19" s="38" t="e">
        <f>#REF!+#REF!+I19+J19-M19</f>
        <v>#REF!</v>
      </c>
    </row>
    <row r="20" spans="1:19" s="39" customFormat="1" x14ac:dyDescent="0.25">
      <c r="A20" s="191"/>
      <c r="B20" s="191"/>
      <c r="C20" s="191"/>
      <c r="D20" s="237" t="s">
        <v>30</v>
      </c>
      <c r="E20" s="8"/>
      <c r="F20" s="8" t="s">
        <v>29</v>
      </c>
      <c r="G20" s="8" t="s">
        <v>29</v>
      </c>
      <c r="H20" s="6" t="s">
        <v>29</v>
      </c>
      <c r="I20" s="7"/>
      <c r="J20" s="7"/>
      <c r="K20" s="7"/>
      <c r="L20" s="7"/>
      <c r="M20" s="7">
        <f>I20+J20</f>
        <v>0</v>
      </c>
      <c r="N20" s="38" t="e">
        <f>#REF!+#REF!+I20+J20-M20</f>
        <v>#REF!</v>
      </c>
    </row>
    <row r="21" spans="1:19" s="39" customFormat="1" ht="31.5" x14ac:dyDescent="0.25">
      <c r="A21" s="191"/>
      <c r="B21" s="191"/>
      <c r="C21" s="191"/>
      <c r="D21" s="237" t="s">
        <v>276</v>
      </c>
      <c r="E21" s="8">
        <v>247</v>
      </c>
      <c r="F21" s="8" t="s">
        <v>29</v>
      </c>
      <c r="G21" s="8" t="s">
        <v>29</v>
      </c>
      <c r="H21" s="6" t="s">
        <v>29</v>
      </c>
      <c r="I21" s="7">
        <f>'[1]пр 2 к ПП1'!H15+'[1]пр 2 к ПП1'!H16</f>
        <v>2598.7820000000002</v>
      </c>
      <c r="J21" s="7">
        <f>'[1]пр 2 к ПП1'!I15+'[1]пр 2 к ПП1'!I16</f>
        <v>0</v>
      </c>
      <c r="K21" s="7">
        <f>'[1]пр 2 к ПП1'!I15+'[1]пр 2 к ПП1'!I16</f>
        <v>0</v>
      </c>
      <c r="L21" s="7">
        <f>'[1]пр 2 к ПП1'!K15+'[1]пр 2 к ПП1'!K16</f>
        <v>0</v>
      </c>
      <c r="M21" s="7">
        <f>J21+L21+K21</f>
        <v>0</v>
      </c>
      <c r="N21" s="38"/>
    </row>
    <row r="22" spans="1:19" s="39" customFormat="1" ht="31.5" x14ac:dyDescent="0.25">
      <c r="A22" s="192"/>
      <c r="B22" s="192"/>
      <c r="C22" s="192"/>
      <c r="D22" s="237" t="s">
        <v>70</v>
      </c>
      <c r="E22" s="8">
        <f>E17</f>
        <v>242</v>
      </c>
      <c r="F22" s="8" t="s">
        <v>29</v>
      </c>
      <c r="G22" s="8" t="s">
        <v>29</v>
      </c>
      <c r="H22" s="6" t="s">
        <v>29</v>
      </c>
      <c r="I22" s="7">
        <f>'[1]пр 11 к МП'!O22-I21</f>
        <v>70683.47099999999</v>
      </c>
      <c r="J22" s="7">
        <f>'пр 2 к ПП1'!I18</f>
        <v>57525.259999999995</v>
      </c>
      <c r="K22" s="7">
        <f>'пр 2 к ПП1'!J18</f>
        <v>17559.682000000001</v>
      </c>
      <c r="L22" s="7">
        <f>'пр 2 к ПП1'!K18</f>
        <v>17559.682000000001</v>
      </c>
      <c r="M22" s="7">
        <f>J22+L22+K22</f>
        <v>92644.623999999996</v>
      </c>
      <c r="N22" s="38" t="e">
        <f>#REF!+#REF!+I22+J22-M22</f>
        <v>#REF!</v>
      </c>
    </row>
    <row r="23" spans="1:19" s="39" customFormat="1" ht="31.5" x14ac:dyDescent="0.25">
      <c r="A23" s="307" t="s">
        <v>62</v>
      </c>
      <c r="B23" s="316" t="s">
        <v>67</v>
      </c>
      <c r="C23" s="316" t="s">
        <v>99</v>
      </c>
      <c r="D23" s="143" t="s">
        <v>33</v>
      </c>
      <c r="E23" s="144"/>
      <c r="F23" s="144" t="s">
        <v>29</v>
      </c>
      <c r="G23" s="144" t="s">
        <v>29</v>
      </c>
      <c r="H23" s="145" t="s">
        <v>29</v>
      </c>
      <c r="I23" s="146">
        <f>I25+I26</f>
        <v>4757.0588900000002</v>
      </c>
      <c r="J23" s="146">
        <f>J25+J26</f>
        <v>5153.6968900000002</v>
      </c>
      <c r="K23" s="146">
        <f>K25+K26</f>
        <v>2475.52</v>
      </c>
      <c r="L23" s="146">
        <f>L25+L26</f>
        <v>2475.52</v>
      </c>
      <c r="M23" s="7">
        <f>I23+J23+L23</f>
        <v>12386.27578</v>
      </c>
      <c r="N23" s="38" t="e">
        <f>#REF!+#REF!+I23+J23-M23</f>
        <v>#REF!</v>
      </c>
    </row>
    <row r="24" spans="1:19" s="39" customFormat="1" x14ac:dyDescent="0.25">
      <c r="A24" s="308"/>
      <c r="B24" s="317"/>
      <c r="C24" s="317"/>
      <c r="D24" s="237" t="s">
        <v>30</v>
      </c>
      <c r="E24" s="8"/>
      <c r="F24" s="8" t="s">
        <v>29</v>
      </c>
      <c r="G24" s="8" t="s">
        <v>29</v>
      </c>
      <c r="H24" s="6" t="s">
        <v>29</v>
      </c>
      <c r="I24" s="7"/>
      <c r="J24" s="7"/>
      <c r="K24" s="7"/>
      <c r="L24" s="7"/>
      <c r="M24" s="7">
        <f>I24+J24</f>
        <v>0</v>
      </c>
      <c r="N24" s="38" t="e">
        <f>#REF!+#REF!+I24+J24-M24</f>
        <v>#REF!</v>
      </c>
    </row>
    <row r="25" spans="1:19" s="39" customFormat="1" ht="31.5" x14ac:dyDescent="0.25">
      <c r="A25" s="308"/>
      <c r="B25" s="317"/>
      <c r="C25" s="317"/>
      <c r="D25" s="237" t="s">
        <v>70</v>
      </c>
      <c r="E25" s="8">
        <v>242</v>
      </c>
      <c r="F25" s="8"/>
      <c r="G25" s="8"/>
      <c r="H25" s="6"/>
      <c r="I25" s="40">
        <f>'[1]пр 2 к ПП2'!H12+'[1]пр 2 к ПП2'!H13</f>
        <v>351.25488999999999</v>
      </c>
      <c r="J25" s="40">
        <f>'пр 2 к ПП2'!I12+'пр 2 к ПП2'!I13</f>
        <v>351.25488999999999</v>
      </c>
      <c r="K25" s="40">
        <f>'пр 2 к ПП2'!J12+'пр 2 к ПП2'!J13</f>
        <v>351.255</v>
      </c>
      <c r="L25" s="40">
        <f>'пр 2 к ПП2'!K12+'пр 2 к ПП2'!K13</f>
        <v>351.255</v>
      </c>
      <c r="M25" s="7">
        <f>J25+L25+K25</f>
        <v>1053.7648899999999</v>
      </c>
      <c r="N25" s="38" t="e">
        <f>#REF!+#REF!+I25+J25-M25</f>
        <v>#REF!</v>
      </c>
    </row>
    <row r="26" spans="1:19" s="39" customFormat="1" x14ac:dyDescent="0.25">
      <c r="A26" s="309"/>
      <c r="B26" s="318"/>
      <c r="C26" s="318"/>
      <c r="D26" s="237" t="s">
        <v>59</v>
      </c>
      <c r="E26" s="8">
        <f>E16</f>
        <v>241</v>
      </c>
      <c r="F26" s="8" t="s">
        <v>29</v>
      </c>
      <c r="G26" s="8" t="s">
        <v>29</v>
      </c>
      <c r="H26" s="6" t="s">
        <v>29</v>
      </c>
      <c r="I26" s="40">
        <f>'[1]пр 2 к ПП2'!H14+'[1]пр 2 к ПП2'!H15</f>
        <v>4405.8040000000001</v>
      </c>
      <c r="J26" s="40">
        <f>'пр 2 к ПП2'!I14</f>
        <v>4802.442</v>
      </c>
      <c r="K26" s="40">
        <f>'пр 2 к ПП2'!J14</f>
        <v>2124.2649999999999</v>
      </c>
      <c r="L26" s="40">
        <f>'пр 2 к ПП2'!K14</f>
        <v>2124.2649999999999</v>
      </c>
      <c r="M26" s="7">
        <f>J26+L26+K26</f>
        <v>9050.9719999999998</v>
      </c>
      <c r="N26" s="38" t="e">
        <f>#REF!+#REF!+I26+J26-M26</f>
        <v>#REF!</v>
      </c>
    </row>
    <row r="27" spans="1:19" s="39" customFormat="1" ht="31.5" customHeight="1" x14ac:dyDescent="0.25">
      <c r="A27" s="307" t="s">
        <v>64</v>
      </c>
      <c r="B27" s="316" t="s">
        <v>68</v>
      </c>
      <c r="C27" s="316" t="s">
        <v>93</v>
      </c>
      <c r="D27" s="143" t="s">
        <v>33</v>
      </c>
      <c r="E27" s="144"/>
      <c r="F27" s="144" t="s">
        <v>29</v>
      </c>
      <c r="G27" s="144" t="s">
        <v>29</v>
      </c>
      <c r="H27" s="145" t="s">
        <v>29</v>
      </c>
      <c r="I27" s="146">
        <f>I29</f>
        <v>0</v>
      </c>
      <c r="J27" s="146">
        <f>J29</f>
        <v>1179</v>
      </c>
      <c r="K27" s="146">
        <f>K29</f>
        <v>400</v>
      </c>
      <c r="L27" s="146">
        <f>L29</f>
        <v>400</v>
      </c>
      <c r="M27" s="7">
        <f>J27+L27+K27</f>
        <v>1979</v>
      </c>
      <c r="N27" s="38" t="e">
        <f>#REF!+#REF!+I27+J27-M27</f>
        <v>#REF!</v>
      </c>
    </row>
    <row r="28" spans="1:19" s="39" customFormat="1" x14ac:dyDescent="0.25">
      <c r="A28" s="308"/>
      <c r="B28" s="317"/>
      <c r="C28" s="317"/>
      <c r="D28" s="237" t="s">
        <v>30</v>
      </c>
      <c r="E28" s="8"/>
      <c r="F28" s="8" t="s">
        <v>29</v>
      </c>
      <c r="G28" s="8" t="s">
        <v>29</v>
      </c>
      <c r="H28" s="6" t="s">
        <v>29</v>
      </c>
      <c r="I28" s="7"/>
      <c r="J28" s="7"/>
      <c r="K28" s="7"/>
      <c r="L28" s="7"/>
      <c r="M28" s="7">
        <f>I28+J28</f>
        <v>0</v>
      </c>
      <c r="N28" s="38" t="e">
        <f>#REF!+#REF!+I28+J28-M28</f>
        <v>#REF!</v>
      </c>
    </row>
    <row r="29" spans="1:19" s="39" customFormat="1" ht="31.5" x14ac:dyDescent="0.25">
      <c r="A29" s="309"/>
      <c r="B29" s="318"/>
      <c r="C29" s="318"/>
      <c r="D29" s="237" t="s">
        <v>70</v>
      </c>
      <c r="E29" s="8">
        <v>242</v>
      </c>
      <c r="F29" s="8" t="s">
        <v>29</v>
      </c>
      <c r="G29" s="8" t="s">
        <v>29</v>
      </c>
      <c r="H29" s="6" t="s">
        <v>29</v>
      </c>
      <c r="I29" s="7">
        <v>0</v>
      </c>
      <c r="J29" s="7">
        <f>'пр 11 к МП'!P40</f>
        <v>1179</v>
      </c>
      <c r="K29" s="7">
        <v>400</v>
      </c>
      <c r="L29" s="7">
        <v>400</v>
      </c>
      <c r="M29" s="7">
        <f>J29+L29+K29</f>
        <v>1979</v>
      </c>
      <c r="N29" s="38" t="e">
        <f>#REF!+#REF!+I29+J29-M29</f>
        <v>#REF!</v>
      </c>
    </row>
    <row r="30" spans="1:19" s="41" customFormat="1" ht="31.5" customHeight="1" x14ac:dyDescent="0.25">
      <c r="A30" s="307" t="s">
        <v>65</v>
      </c>
      <c r="B30" s="307" t="s">
        <v>69</v>
      </c>
      <c r="C30" s="313" t="s">
        <v>100</v>
      </c>
      <c r="D30" s="143" t="s">
        <v>33</v>
      </c>
      <c r="E30" s="144"/>
      <c r="F30" s="144" t="s">
        <v>29</v>
      </c>
      <c r="G30" s="144" t="s">
        <v>29</v>
      </c>
      <c r="H30" s="145" t="s">
        <v>29</v>
      </c>
      <c r="I30" s="146">
        <f>I32</f>
        <v>107979.68212000001</v>
      </c>
      <c r="J30" s="146">
        <f>J32</f>
        <v>116656.70156999999</v>
      </c>
      <c r="K30" s="146">
        <f>K32</f>
        <v>97115.082999999984</v>
      </c>
      <c r="L30" s="146">
        <f>L32</f>
        <v>97115.082999999984</v>
      </c>
      <c r="M30" s="7">
        <f>I30+J30</f>
        <v>224636.38368999999</v>
      </c>
      <c r="N30" s="38" t="e">
        <f>#REF!+#REF!+I30+J30-M30</f>
        <v>#REF!</v>
      </c>
      <c r="S30" s="42"/>
    </row>
    <row r="31" spans="1:19" s="41" customFormat="1" x14ac:dyDescent="0.25">
      <c r="A31" s="308"/>
      <c r="B31" s="308"/>
      <c r="C31" s="314"/>
      <c r="D31" s="237" t="s">
        <v>30</v>
      </c>
      <c r="E31" s="8"/>
      <c r="F31" s="8" t="s">
        <v>29</v>
      </c>
      <c r="G31" s="8" t="s">
        <v>29</v>
      </c>
      <c r="H31" s="6" t="s">
        <v>29</v>
      </c>
      <c r="I31" s="7"/>
      <c r="J31" s="7"/>
      <c r="K31" s="7"/>
      <c r="L31" s="7"/>
      <c r="M31" s="7">
        <f>I31+J31</f>
        <v>0</v>
      </c>
      <c r="N31" s="38" t="e">
        <f>#REF!+#REF!+I31+J31-M31</f>
        <v>#REF!</v>
      </c>
    </row>
    <row r="32" spans="1:19" s="39" customFormat="1" ht="31.5" x14ac:dyDescent="0.25">
      <c r="A32" s="309"/>
      <c r="B32" s="309"/>
      <c r="C32" s="315"/>
      <c r="D32" s="237" t="s">
        <v>70</v>
      </c>
      <c r="E32" s="8">
        <v>242</v>
      </c>
      <c r="F32" s="8" t="s">
        <v>29</v>
      </c>
      <c r="G32" s="8" t="s">
        <v>29</v>
      </c>
      <c r="H32" s="6" t="s">
        <v>29</v>
      </c>
      <c r="I32" s="7">
        <f>'[1]пр 11 к МП'!O43</f>
        <v>107979.68212000001</v>
      </c>
      <c r="J32" s="7">
        <f>'пр 2 к ПП4'!I42</f>
        <v>116656.70156999999</v>
      </c>
      <c r="K32" s="7">
        <f>'пр 2 к ПП4'!J42</f>
        <v>97115.082999999984</v>
      </c>
      <c r="L32" s="7">
        <f>'пр 2 к ПП4'!K42</f>
        <v>97115.082999999984</v>
      </c>
      <c r="M32" s="7">
        <f>J32+L32+K32</f>
        <v>310886.86756999994</v>
      </c>
      <c r="N32" s="38" t="e">
        <f>#REF!+#REF!+I32+J32-M32</f>
        <v>#REF!</v>
      </c>
    </row>
    <row r="33" spans="1:14" s="39" customFormat="1" ht="31.5" customHeight="1" x14ac:dyDescent="0.25">
      <c r="A33" s="307" t="s">
        <v>155</v>
      </c>
      <c r="B33" s="310" t="s">
        <v>224</v>
      </c>
      <c r="C33" s="313" t="s">
        <v>244</v>
      </c>
      <c r="D33" s="143" t="s">
        <v>33</v>
      </c>
      <c r="E33" s="144"/>
      <c r="F33" s="144" t="s">
        <v>29</v>
      </c>
      <c r="G33" s="144" t="s">
        <v>29</v>
      </c>
      <c r="H33" s="145" t="s">
        <v>29</v>
      </c>
      <c r="I33" s="146">
        <f>I35</f>
        <v>543.625</v>
      </c>
      <c r="J33" s="146">
        <f>J35</f>
        <v>1733.9169999999999</v>
      </c>
      <c r="K33" s="146">
        <f>K35</f>
        <v>543.625</v>
      </c>
      <c r="L33" s="146">
        <f>L35</f>
        <v>543.625</v>
      </c>
      <c r="M33" s="7">
        <f>I33+J33+L33</f>
        <v>2821.1669999999999</v>
      </c>
      <c r="N33" s="38" t="e">
        <f>#REF!+#REF!+I33+J33-M33</f>
        <v>#REF!</v>
      </c>
    </row>
    <row r="34" spans="1:14" x14ac:dyDescent="0.25">
      <c r="A34" s="308"/>
      <c r="B34" s="311"/>
      <c r="C34" s="314"/>
      <c r="D34" s="237" t="s">
        <v>30</v>
      </c>
      <c r="E34" s="8"/>
      <c r="F34" s="8" t="s">
        <v>29</v>
      </c>
      <c r="G34" s="8" t="s">
        <v>29</v>
      </c>
      <c r="H34" s="6" t="s">
        <v>29</v>
      </c>
      <c r="I34" s="7"/>
      <c r="J34" s="7"/>
      <c r="K34" s="7"/>
      <c r="L34" s="7"/>
      <c r="M34" s="7">
        <f>I34+J34</f>
        <v>0</v>
      </c>
      <c r="N34" s="38" t="e">
        <f>#REF!+#REF!+I34+J34-M34</f>
        <v>#REF!</v>
      </c>
    </row>
    <row r="35" spans="1:14" ht="133.5" customHeight="1" x14ac:dyDescent="0.25">
      <c r="A35" s="309"/>
      <c r="B35" s="312"/>
      <c r="C35" s="315"/>
      <c r="D35" s="237" t="s">
        <v>70</v>
      </c>
      <c r="E35" s="8">
        <v>242</v>
      </c>
      <c r="F35" s="8" t="s">
        <v>29</v>
      </c>
      <c r="G35" s="8" t="s">
        <v>29</v>
      </c>
      <c r="H35" s="6" t="s">
        <v>29</v>
      </c>
      <c r="I35" s="7">
        <f>'[1]пр 11 к МП'!O50</f>
        <v>543.625</v>
      </c>
      <c r="J35" s="7">
        <f>'пр 8 к ОМ'!J13</f>
        <v>1733.9169999999999</v>
      </c>
      <c r="K35" s="7">
        <f>'пр 8 к ОМ'!K13</f>
        <v>543.625</v>
      </c>
      <c r="L35" s="7">
        <f>'пр 8 к ОМ'!L13</f>
        <v>543.625</v>
      </c>
      <c r="M35" s="7">
        <f>J35+L35+K35</f>
        <v>2821.1669999999999</v>
      </c>
      <c r="N35" s="38" t="e">
        <f>#REF!+#REF!+I35+J35-M35</f>
        <v>#REF!</v>
      </c>
    </row>
    <row r="36" spans="1:14" ht="31.5" customHeight="1" x14ac:dyDescent="0.25">
      <c r="A36" s="322" t="s">
        <v>156</v>
      </c>
      <c r="B36" s="310" t="s">
        <v>224</v>
      </c>
      <c r="C36" s="319" t="s">
        <v>225</v>
      </c>
      <c r="D36" s="143" t="s">
        <v>33</v>
      </c>
      <c r="E36" s="144"/>
      <c r="F36" s="144" t="s">
        <v>29</v>
      </c>
      <c r="G36" s="144" t="s">
        <v>29</v>
      </c>
      <c r="H36" s="145" t="s">
        <v>29</v>
      </c>
      <c r="I36" s="146">
        <f>I38</f>
        <v>100</v>
      </c>
      <c r="J36" s="146">
        <f>J38</f>
        <v>100</v>
      </c>
      <c r="K36" s="146">
        <f>K38</f>
        <v>100</v>
      </c>
      <c r="L36" s="146">
        <f>L38</f>
        <v>0</v>
      </c>
      <c r="M36" s="7">
        <f>I36+J36+L36</f>
        <v>200</v>
      </c>
    </row>
    <row r="37" spans="1:14" x14ac:dyDescent="0.25">
      <c r="A37" s="323"/>
      <c r="B37" s="311"/>
      <c r="C37" s="320"/>
      <c r="D37" s="237" t="s">
        <v>30</v>
      </c>
      <c r="E37" s="8"/>
      <c r="F37" s="8" t="s">
        <v>29</v>
      </c>
      <c r="G37" s="8" t="s">
        <v>29</v>
      </c>
      <c r="H37" s="6" t="s">
        <v>29</v>
      </c>
      <c r="I37" s="7"/>
      <c r="J37" s="7"/>
      <c r="K37" s="7"/>
      <c r="L37" s="7"/>
      <c r="M37" s="7">
        <f>I37+J37</f>
        <v>0</v>
      </c>
    </row>
    <row r="38" spans="1:14" ht="126.75" customHeight="1" x14ac:dyDescent="0.25">
      <c r="A38" s="324"/>
      <c r="B38" s="312"/>
      <c r="C38" s="321"/>
      <c r="D38" s="237" t="s">
        <v>226</v>
      </c>
      <c r="E38" s="8">
        <v>241</v>
      </c>
      <c r="F38" s="8" t="s">
        <v>29</v>
      </c>
      <c r="G38" s="8" t="s">
        <v>29</v>
      </c>
      <c r="H38" s="6" t="s">
        <v>29</v>
      </c>
      <c r="I38" s="7">
        <v>100</v>
      </c>
      <c r="J38" s="7">
        <v>100</v>
      </c>
      <c r="K38" s="7">
        <v>100</v>
      </c>
      <c r="L38" s="7">
        <v>0</v>
      </c>
      <c r="M38" s="7">
        <f>J38+L38+K38</f>
        <v>200</v>
      </c>
    </row>
    <row r="39" spans="1:14" s="39" customFormat="1" ht="31.5" customHeight="1" x14ac:dyDescent="0.25">
      <c r="A39" s="307" t="s">
        <v>157</v>
      </c>
      <c r="B39" s="310" t="s">
        <v>224</v>
      </c>
      <c r="C39" s="313" t="s">
        <v>258</v>
      </c>
      <c r="D39" s="143" t="s">
        <v>33</v>
      </c>
      <c r="E39" s="144"/>
      <c r="F39" s="144" t="s">
        <v>29</v>
      </c>
      <c r="G39" s="144" t="s">
        <v>29</v>
      </c>
      <c r="H39" s="145" t="s">
        <v>29</v>
      </c>
      <c r="I39" s="146">
        <f>I41</f>
        <v>2700</v>
      </c>
      <c r="J39" s="146">
        <f>J41</f>
        <v>0</v>
      </c>
      <c r="K39" s="146">
        <f>K41</f>
        <v>0</v>
      </c>
      <c r="L39" s="146">
        <f>L41</f>
        <v>0</v>
      </c>
      <c r="M39" s="7">
        <f>I39+J39+L39</f>
        <v>2700</v>
      </c>
      <c r="N39" s="38" t="e">
        <f>#REF!+#REF!+I39+J39-M39</f>
        <v>#REF!</v>
      </c>
    </row>
    <row r="40" spans="1:14" x14ac:dyDescent="0.25">
      <c r="A40" s="308"/>
      <c r="B40" s="311"/>
      <c r="C40" s="314"/>
      <c r="D40" s="237" t="s">
        <v>30</v>
      </c>
      <c r="E40" s="8"/>
      <c r="F40" s="8" t="s">
        <v>29</v>
      </c>
      <c r="G40" s="8" t="s">
        <v>29</v>
      </c>
      <c r="H40" s="6" t="s">
        <v>29</v>
      </c>
      <c r="I40" s="7"/>
      <c r="J40" s="7"/>
      <c r="K40" s="7"/>
      <c r="L40" s="7"/>
      <c r="M40" s="7">
        <f>I40+J40</f>
        <v>0</v>
      </c>
      <c r="N40" s="38" t="e">
        <f>#REF!+#REF!+I40+J40-M40</f>
        <v>#REF!</v>
      </c>
    </row>
    <row r="41" spans="1:14" ht="133.5" customHeight="1" x14ac:dyDescent="0.25">
      <c r="A41" s="309"/>
      <c r="B41" s="312"/>
      <c r="C41" s="315"/>
      <c r="D41" s="237" t="s">
        <v>70</v>
      </c>
      <c r="E41" s="8">
        <v>242</v>
      </c>
      <c r="F41" s="8" t="s">
        <v>29</v>
      </c>
      <c r="G41" s="8" t="s">
        <v>29</v>
      </c>
      <c r="H41" s="6" t="s">
        <v>29</v>
      </c>
      <c r="I41" s="7">
        <f>'[1]пр 11 к МП'!O64</f>
        <v>2700</v>
      </c>
      <c r="J41" s="7">
        <f>'[1]пр 11 к МП'!P64</f>
        <v>0</v>
      </c>
      <c r="K41" s="7">
        <f>'[1]пр 11 к МП'!Q64</f>
        <v>0</v>
      </c>
      <c r="L41" s="7">
        <f>'[1]пр 11 к МП'!R64</f>
        <v>0</v>
      </c>
      <c r="M41" s="7">
        <f>J41+L41+K41</f>
        <v>0</v>
      </c>
      <c r="N41" s="38" t="e">
        <f>#REF!+#REF!+I41+J41-M41</f>
        <v>#REF!</v>
      </c>
    </row>
    <row r="42" spans="1:14" ht="31.5" customHeight="1" x14ac:dyDescent="0.25">
      <c r="A42" s="307" t="s">
        <v>158</v>
      </c>
      <c r="B42" s="310" t="s">
        <v>224</v>
      </c>
      <c r="C42" s="313" t="s">
        <v>320</v>
      </c>
      <c r="D42" s="143" t="s">
        <v>33</v>
      </c>
      <c r="E42" s="144"/>
      <c r="F42" s="144" t="s">
        <v>29</v>
      </c>
      <c r="G42" s="144" t="s">
        <v>29</v>
      </c>
      <c r="H42" s="145" t="s">
        <v>29</v>
      </c>
      <c r="I42" s="146">
        <f>I44</f>
        <v>0</v>
      </c>
      <c r="J42" s="146">
        <f>J44</f>
        <v>3500</v>
      </c>
      <c r="K42" s="146">
        <f>K44</f>
        <v>0</v>
      </c>
      <c r="L42" s="146">
        <f>L44</f>
        <v>0</v>
      </c>
      <c r="M42" s="7">
        <f>I42+J42+L42</f>
        <v>3500</v>
      </c>
    </row>
    <row r="43" spans="1:14" x14ac:dyDescent="0.25">
      <c r="A43" s="308"/>
      <c r="B43" s="311"/>
      <c r="C43" s="314"/>
      <c r="D43" s="237" t="s">
        <v>30</v>
      </c>
      <c r="E43" s="8"/>
      <c r="F43" s="8" t="s">
        <v>29</v>
      </c>
      <c r="G43" s="8" t="s">
        <v>29</v>
      </c>
      <c r="H43" s="6" t="s">
        <v>29</v>
      </c>
      <c r="I43" s="7"/>
      <c r="J43" s="7"/>
      <c r="K43" s="7"/>
      <c r="L43" s="7"/>
      <c r="M43" s="7">
        <f>I43+J43</f>
        <v>0</v>
      </c>
    </row>
    <row r="44" spans="1:14" ht="31.5" x14ac:dyDescent="0.25">
      <c r="A44" s="309"/>
      <c r="B44" s="312"/>
      <c r="C44" s="315"/>
      <c r="D44" s="237" t="s">
        <v>276</v>
      </c>
      <c r="E44" s="8">
        <v>247</v>
      </c>
      <c r="F44" s="8" t="s">
        <v>29</v>
      </c>
      <c r="G44" s="8" t="s">
        <v>29</v>
      </c>
      <c r="H44" s="6" t="s">
        <v>29</v>
      </c>
      <c r="I44" s="7">
        <f>'[1]пр 11 к МП'!O67</f>
        <v>0</v>
      </c>
      <c r="J44" s="7">
        <f>'пр 8 к ОМ'!J25</f>
        <v>3500</v>
      </c>
      <c r="K44" s="7">
        <f>'пр 8 к ОМ'!K25</f>
        <v>0</v>
      </c>
      <c r="L44" s="7">
        <f>'пр 8 к ОМ'!L25</f>
        <v>0</v>
      </c>
      <c r="M44" s="7">
        <f>J44+L44+K44</f>
        <v>3500</v>
      </c>
    </row>
  </sheetData>
  <mergeCells count="36">
    <mergeCell ref="I2:M2"/>
    <mergeCell ref="D11:D12"/>
    <mergeCell ref="E11:H11"/>
    <mergeCell ref="A7:M7"/>
    <mergeCell ref="A8:M8"/>
    <mergeCell ref="A9:M9"/>
    <mergeCell ref="M11:M12"/>
    <mergeCell ref="C36:C38"/>
    <mergeCell ref="B36:B38"/>
    <mergeCell ref="A36:A38"/>
    <mergeCell ref="B11:B12"/>
    <mergeCell ref="C11:C12"/>
    <mergeCell ref="A23:A26"/>
    <mergeCell ref="A11:A12"/>
    <mergeCell ref="A27:A29"/>
    <mergeCell ref="B27:B29"/>
    <mergeCell ref="C23:C26"/>
    <mergeCell ref="A14:A18"/>
    <mergeCell ref="B14:B18"/>
    <mergeCell ref="C14:C18"/>
    <mergeCell ref="A42:A44"/>
    <mergeCell ref="B42:B44"/>
    <mergeCell ref="C42:C44"/>
    <mergeCell ref="A6:M6"/>
    <mergeCell ref="I3:M3"/>
    <mergeCell ref="A39:A41"/>
    <mergeCell ref="B39:B41"/>
    <mergeCell ref="C39:C41"/>
    <mergeCell ref="C27:C29"/>
    <mergeCell ref="C33:C35"/>
    <mergeCell ref="B33:B35"/>
    <mergeCell ref="A33:A35"/>
    <mergeCell ref="C30:C32"/>
    <mergeCell ref="B30:B32"/>
    <mergeCell ref="A30:A32"/>
    <mergeCell ref="B23:B26"/>
  </mergeCells>
  <pageMargins left="0.78740157480314965" right="0.78740157480314965" top="1.1811023622047245" bottom="0.39370078740157483" header="0.31496062992125984" footer="0.31496062992125984"/>
  <pageSetup paperSize="9" scale="69" firstPageNumber="84" fitToHeight="0" orientation="landscape" useFirstPageNumber="1" r:id="rId1"/>
  <headerFooter>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Y77"/>
  <sheetViews>
    <sheetView tabSelected="1" view="pageBreakPreview" topLeftCell="B1" zoomScale="85" zoomScaleNormal="100" zoomScaleSheetLayoutView="85" workbookViewId="0">
      <selection activeCell="P16" sqref="P16"/>
    </sheetView>
  </sheetViews>
  <sheetFormatPr defaultRowHeight="18.75" outlineLevelCol="1" x14ac:dyDescent="0.3"/>
  <cols>
    <col min="1" max="1" width="5.375" style="27" customWidth="1"/>
    <col min="2" max="2" width="16" style="28" customWidth="1"/>
    <col min="3" max="3" width="55.25" style="28" customWidth="1"/>
    <col min="4" max="4" width="36" style="28" customWidth="1"/>
    <col min="5" max="8" width="10.375" style="147" hidden="1" customWidth="1" outlineLevel="1"/>
    <col min="9" max="9" width="14.875" style="28" hidden="1" customWidth="1" outlineLevel="1"/>
    <col min="10" max="10" width="13.625" style="147" hidden="1" customWidth="1" outlineLevel="1"/>
    <col min="11" max="11" width="13.375" style="147" hidden="1" customWidth="1" outlineLevel="1"/>
    <col min="12" max="12" width="13.125" style="147" hidden="1" customWidth="1" outlineLevel="1"/>
    <col min="13" max="14" width="15.375" style="28" hidden="1" customWidth="1" outlineLevel="1"/>
    <col min="15" max="15" width="13.375" style="28" hidden="1" customWidth="1"/>
    <col min="16" max="18" width="13.375" style="28" customWidth="1"/>
    <col min="19" max="19" width="18.125" style="28" bestFit="1" customWidth="1"/>
    <col min="20" max="20" width="9" style="28"/>
    <col min="21" max="21" width="17.75" style="29" customWidth="1"/>
    <col min="22" max="16384" width="9" style="28"/>
  </cols>
  <sheetData>
    <row r="1" spans="1:25" x14ac:dyDescent="0.3">
      <c r="E1" s="28"/>
      <c r="F1" s="28"/>
      <c r="G1" s="28"/>
      <c r="H1" s="28"/>
      <c r="J1" s="28"/>
      <c r="K1" s="28"/>
      <c r="L1" s="28"/>
      <c r="O1" s="50" t="s">
        <v>275</v>
      </c>
      <c r="P1" s="50"/>
      <c r="Q1" s="50"/>
      <c r="R1" s="50"/>
      <c r="S1" s="50"/>
    </row>
    <row r="2" spans="1:25" ht="99" customHeight="1" x14ac:dyDescent="0.3">
      <c r="E2" s="28"/>
      <c r="F2" s="28"/>
      <c r="G2" s="28"/>
      <c r="H2" s="28"/>
      <c r="J2" s="28"/>
      <c r="K2" s="28"/>
      <c r="L2" s="28"/>
      <c r="O2" s="246" t="s">
        <v>207</v>
      </c>
      <c r="P2" s="246"/>
      <c r="Q2" s="246"/>
      <c r="R2" s="246"/>
      <c r="S2" s="246"/>
    </row>
    <row r="3" spans="1:25" ht="23.25" customHeight="1" x14ac:dyDescent="0.3">
      <c r="E3" s="28"/>
      <c r="F3" s="28"/>
      <c r="G3" s="28"/>
      <c r="H3" s="28"/>
      <c r="J3" s="28"/>
      <c r="K3" s="28"/>
      <c r="L3" s="28"/>
      <c r="O3" s="93"/>
      <c r="P3" s="93"/>
      <c r="Q3" s="93"/>
      <c r="R3" s="93"/>
      <c r="S3" s="93"/>
    </row>
    <row r="4" spans="1:25" x14ac:dyDescent="0.3">
      <c r="A4" s="240"/>
      <c r="E4" s="28"/>
      <c r="F4" s="28"/>
      <c r="G4" s="28"/>
      <c r="H4" s="28"/>
      <c r="J4" s="28"/>
      <c r="K4" s="28"/>
      <c r="L4" s="28"/>
    </row>
    <row r="5" spans="1:25" x14ac:dyDescent="0.3">
      <c r="A5" s="248" t="s">
        <v>0</v>
      </c>
      <c r="B5" s="248"/>
      <c r="C5" s="248"/>
      <c r="D5" s="248"/>
      <c r="E5" s="248"/>
      <c r="F5" s="248"/>
      <c r="G5" s="248"/>
      <c r="H5" s="248"/>
      <c r="I5" s="248"/>
      <c r="J5" s="248"/>
      <c r="K5" s="248"/>
      <c r="L5" s="248"/>
      <c r="M5" s="248"/>
      <c r="N5" s="248"/>
      <c r="O5" s="248"/>
      <c r="P5" s="248"/>
      <c r="Q5" s="248"/>
      <c r="R5" s="248"/>
      <c r="S5" s="248"/>
    </row>
    <row r="6" spans="1:25" x14ac:dyDescent="0.3">
      <c r="A6" s="248" t="s">
        <v>39</v>
      </c>
      <c r="B6" s="248"/>
      <c r="C6" s="248"/>
      <c r="D6" s="248"/>
      <c r="E6" s="248"/>
      <c r="F6" s="248"/>
      <c r="G6" s="248"/>
      <c r="H6" s="248"/>
      <c r="I6" s="248"/>
      <c r="J6" s="248"/>
      <c r="K6" s="248"/>
      <c r="L6" s="248"/>
      <c r="M6" s="248"/>
      <c r="N6" s="248"/>
      <c r="O6" s="248"/>
      <c r="P6" s="248"/>
      <c r="Q6" s="248"/>
      <c r="R6" s="248"/>
      <c r="S6" s="248"/>
    </row>
    <row r="7" spans="1:25" x14ac:dyDescent="0.3">
      <c r="A7" s="248" t="s">
        <v>40</v>
      </c>
      <c r="B7" s="248"/>
      <c r="C7" s="248"/>
      <c r="D7" s="248"/>
      <c r="E7" s="248"/>
      <c r="F7" s="248"/>
      <c r="G7" s="248"/>
      <c r="H7" s="248"/>
      <c r="I7" s="248"/>
      <c r="J7" s="248"/>
      <c r="K7" s="248"/>
      <c r="L7" s="248"/>
      <c r="M7" s="248"/>
      <c r="N7" s="248"/>
      <c r="O7" s="248"/>
      <c r="P7" s="248"/>
      <c r="Q7" s="248"/>
      <c r="R7" s="248"/>
      <c r="S7" s="248"/>
    </row>
    <row r="8" spans="1:25" x14ac:dyDescent="0.3">
      <c r="A8" s="248" t="s">
        <v>41</v>
      </c>
      <c r="B8" s="248"/>
      <c r="C8" s="248"/>
      <c r="D8" s="248"/>
      <c r="E8" s="248"/>
      <c r="F8" s="248"/>
      <c r="G8" s="248"/>
      <c r="H8" s="248"/>
      <c r="I8" s="248"/>
      <c r="J8" s="248"/>
      <c r="K8" s="248"/>
      <c r="L8" s="248"/>
      <c r="M8" s="248"/>
      <c r="N8" s="248"/>
      <c r="O8" s="248"/>
      <c r="P8" s="248"/>
      <c r="Q8" s="248"/>
      <c r="R8" s="248"/>
      <c r="S8" s="248"/>
    </row>
    <row r="9" spans="1:25" x14ac:dyDescent="0.3">
      <c r="A9" s="248" t="s">
        <v>42</v>
      </c>
      <c r="B9" s="248"/>
      <c r="C9" s="248"/>
      <c r="D9" s="248"/>
      <c r="E9" s="248"/>
      <c r="F9" s="248"/>
      <c r="G9" s="248"/>
      <c r="H9" s="248"/>
      <c r="I9" s="248"/>
      <c r="J9" s="248"/>
      <c r="K9" s="248"/>
      <c r="L9" s="248"/>
      <c r="M9" s="248"/>
      <c r="N9" s="248"/>
      <c r="O9" s="248"/>
      <c r="P9" s="248"/>
      <c r="Q9" s="248"/>
      <c r="R9" s="248"/>
      <c r="S9" s="248"/>
    </row>
    <row r="10" spans="1:25" x14ac:dyDescent="0.3">
      <c r="A10" s="248" t="s">
        <v>43</v>
      </c>
      <c r="B10" s="248"/>
      <c r="C10" s="248"/>
      <c r="D10" s="248"/>
      <c r="E10" s="248"/>
      <c r="F10" s="248"/>
      <c r="G10" s="248"/>
      <c r="H10" s="248"/>
      <c r="I10" s="248"/>
      <c r="J10" s="248"/>
      <c r="K10" s="248"/>
      <c r="L10" s="248"/>
      <c r="M10" s="248"/>
      <c r="N10" s="248"/>
      <c r="O10" s="248"/>
      <c r="P10" s="248"/>
      <c r="Q10" s="248"/>
      <c r="R10" s="248"/>
      <c r="S10" s="248"/>
    </row>
    <row r="11" spans="1:25" x14ac:dyDescent="0.3">
      <c r="E11" s="164"/>
      <c r="F11" s="164"/>
      <c r="G11" s="164"/>
      <c r="H11" s="164"/>
      <c r="J11" s="164"/>
      <c r="K11" s="164"/>
      <c r="L11" s="164"/>
      <c r="S11" s="30" t="s">
        <v>18</v>
      </c>
    </row>
    <row r="12" spans="1:25" ht="58.5" customHeight="1" x14ac:dyDescent="0.3">
      <c r="A12" s="247" t="s">
        <v>17</v>
      </c>
      <c r="B12" s="247" t="s">
        <v>31</v>
      </c>
      <c r="C12" s="247" t="s">
        <v>32</v>
      </c>
      <c r="D12" s="247" t="s">
        <v>36</v>
      </c>
      <c r="E12" s="165">
        <v>2014</v>
      </c>
      <c r="F12" s="165">
        <v>2015</v>
      </c>
      <c r="G12" s="165">
        <v>2016</v>
      </c>
      <c r="H12" s="165">
        <v>2017</v>
      </c>
      <c r="I12" s="219">
        <f>H12+1</f>
        <v>2018</v>
      </c>
      <c r="J12" s="167">
        <f>I12+1</f>
        <v>2019</v>
      </c>
      <c r="K12" s="167">
        <f>J12+1</f>
        <v>2020</v>
      </c>
      <c r="L12" s="167">
        <f>K12+1</f>
        <v>2021</v>
      </c>
      <c r="M12" s="239" t="s">
        <v>208</v>
      </c>
      <c r="N12" s="239" t="s">
        <v>214</v>
      </c>
      <c r="O12" s="239" t="s">
        <v>215</v>
      </c>
      <c r="P12" s="239" t="s">
        <v>57</v>
      </c>
      <c r="Q12" s="239" t="s">
        <v>278</v>
      </c>
      <c r="R12" s="239" t="s">
        <v>312</v>
      </c>
      <c r="S12" s="247" t="s">
        <v>23</v>
      </c>
    </row>
    <row r="13" spans="1:25" x14ac:dyDescent="0.3">
      <c r="A13" s="247"/>
      <c r="B13" s="247"/>
      <c r="C13" s="247"/>
      <c r="D13" s="247"/>
      <c r="E13" s="165" t="s">
        <v>223</v>
      </c>
      <c r="F13" s="165" t="s">
        <v>223</v>
      </c>
      <c r="G13" s="165" t="s">
        <v>223</v>
      </c>
      <c r="H13" s="165" t="s">
        <v>223</v>
      </c>
      <c r="I13" s="219" t="s">
        <v>223</v>
      </c>
      <c r="J13" s="167" t="s">
        <v>223</v>
      </c>
      <c r="K13" s="167" t="s">
        <v>223</v>
      </c>
      <c r="L13" s="167" t="s">
        <v>223</v>
      </c>
      <c r="M13" s="239" t="s">
        <v>223</v>
      </c>
      <c r="N13" s="239" t="s">
        <v>223</v>
      </c>
      <c r="O13" s="239" t="s">
        <v>28</v>
      </c>
      <c r="P13" s="239" t="s">
        <v>28</v>
      </c>
      <c r="Q13" s="239" t="s">
        <v>28</v>
      </c>
      <c r="R13" s="239" t="s">
        <v>28</v>
      </c>
      <c r="S13" s="247"/>
    </row>
    <row r="14" spans="1:25" s="100" customFormat="1" ht="15" x14ac:dyDescent="0.25">
      <c r="A14" s="99">
        <v>1</v>
      </c>
      <c r="B14" s="99">
        <v>2</v>
      </c>
      <c r="C14" s="99">
        <v>3</v>
      </c>
      <c r="D14" s="99">
        <v>4</v>
      </c>
      <c r="E14" s="166"/>
      <c r="F14" s="166"/>
      <c r="G14" s="166"/>
      <c r="H14" s="166"/>
      <c r="I14" s="220"/>
      <c r="J14" s="168"/>
      <c r="K14" s="168"/>
      <c r="L14" s="168"/>
      <c r="M14" s="99">
        <f>C14+1</f>
        <v>4</v>
      </c>
      <c r="N14" s="99">
        <f>D14+1</f>
        <v>5</v>
      </c>
      <c r="O14" s="99">
        <v>6</v>
      </c>
      <c r="P14" s="99">
        <v>7</v>
      </c>
      <c r="Q14" s="99">
        <v>8</v>
      </c>
      <c r="R14" s="99">
        <v>9</v>
      </c>
      <c r="S14" s="99">
        <v>10</v>
      </c>
      <c r="U14" s="101"/>
      <c r="Y14" s="102"/>
    </row>
    <row r="15" spans="1:25" ht="18.75" customHeight="1" x14ac:dyDescent="0.3">
      <c r="A15" s="326">
        <v>1</v>
      </c>
      <c r="B15" s="327" t="s">
        <v>37</v>
      </c>
      <c r="C15" s="327" t="str">
        <f>'[1]пр 10 к МП'!C14</f>
        <v>Обеспечение комфортной среды проживания на территории населенных пунктов Туруханского района</v>
      </c>
      <c r="D15" s="181" t="s">
        <v>35</v>
      </c>
      <c r="E15" s="182">
        <f>E17+E18+E19+E20+E21</f>
        <v>54069.184999999998</v>
      </c>
      <c r="F15" s="182">
        <f t="shared" ref="F15:O15" si="0">F17+F18+F19+F20+F21</f>
        <v>52606.53</v>
      </c>
      <c r="G15" s="182">
        <f t="shared" si="0"/>
        <v>62863.756000000008</v>
      </c>
      <c r="H15" s="182">
        <f t="shared" si="0"/>
        <v>88210.419999999984</v>
      </c>
      <c r="I15" s="182">
        <f t="shared" si="0"/>
        <v>101617.323</v>
      </c>
      <c r="J15" s="182">
        <f t="shared" si="0"/>
        <v>107177.49900000001</v>
      </c>
      <c r="K15" s="182">
        <f t="shared" si="0"/>
        <v>100954.152</v>
      </c>
      <c r="L15" s="182">
        <f t="shared" si="0"/>
        <v>133121.07699999999</v>
      </c>
      <c r="M15" s="182">
        <f t="shared" si="0"/>
        <v>175424.538</v>
      </c>
      <c r="N15" s="182">
        <f t="shared" si="0"/>
        <v>194571.826</v>
      </c>
      <c r="O15" s="182">
        <f t="shared" si="0"/>
        <v>187572.93884000002</v>
      </c>
      <c r="P15" s="182">
        <f>P17+P18+P19+P20+P21</f>
        <v>185848.57545999999</v>
      </c>
      <c r="Q15" s="182">
        <f t="shared" ref="Q15:R15" si="1">Q17+Q18+Q19+Q20+Q21</f>
        <v>118193.91</v>
      </c>
      <c r="R15" s="182">
        <f t="shared" si="1"/>
        <v>118093.91</v>
      </c>
      <c r="S15" s="182">
        <f>P15+R15+Q15</f>
        <v>422136.39546000003</v>
      </c>
      <c r="U15" s="149">
        <f>SUM(E15:P15)</f>
        <v>1444037.8202999998</v>
      </c>
    </row>
    <row r="16" spans="1:25" x14ac:dyDescent="0.3">
      <c r="A16" s="326"/>
      <c r="B16" s="327"/>
      <c r="C16" s="327"/>
      <c r="D16" s="170" t="s">
        <v>19</v>
      </c>
      <c r="E16" s="159"/>
      <c r="F16" s="159"/>
      <c r="G16" s="159"/>
      <c r="H16" s="159"/>
      <c r="I16" s="7"/>
      <c r="J16" s="159"/>
      <c r="K16" s="159"/>
      <c r="L16" s="159"/>
      <c r="M16" s="159"/>
      <c r="N16" s="159"/>
      <c r="O16" s="159"/>
      <c r="P16" s="159"/>
      <c r="Q16" s="159"/>
      <c r="R16" s="159"/>
      <c r="S16" s="182">
        <f t="shared" ref="S16:S69" si="2">P16+R16+Q16</f>
        <v>0</v>
      </c>
      <c r="U16" s="148">
        <f t="shared" ref="U16:U56" si="3">SUM(E16:P16)</f>
        <v>0</v>
      </c>
    </row>
    <row r="17" spans="1:21" x14ac:dyDescent="0.3">
      <c r="A17" s="326"/>
      <c r="B17" s="327"/>
      <c r="C17" s="327"/>
      <c r="D17" s="183" t="s">
        <v>72</v>
      </c>
      <c r="E17" s="159">
        <f>E24+E31+E38+E45</f>
        <v>170.14500000000001</v>
      </c>
      <c r="F17" s="159">
        <f t="shared" ref="F17:O17" si="4">F24+F31+F38+F45</f>
        <v>196.83</v>
      </c>
      <c r="G17" s="159">
        <f t="shared" si="4"/>
        <v>1582.75</v>
      </c>
      <c r="H17" s="159">
        <f t="shared" si="4"/>
        <v>1416.8</v>
      </c>
      <c r="I17" s="159">
        <f t="shared" si="4"/>
        <v>0</v>
      </c>
      <c r="J17" s="159">
        <f t="shared" si="4"/>
        <v>3334.2</v>
      </c>
      <c r="K17" s="159">
        <f t="shared" si="4"/>
        <v>3334.2</v>
      </c>
      <c r="L17" s="159">
        <f t="shared" si="4"/>
        <v>3334.2</v>
      </c>
      <c r="M17" s="159">
        <f t="shared" si="4"/>
        <v>3197.2</v>
      </c>
      <c r="N17" s="159">
        <f t="shared" si="4"/>
        <v>3307.1</v>
      </c>
      <c r="O17" s="159">
        <f t="shared" si="4"/>
        <v>3127.2</v>
      </c>
      <c r="P17" s="159">
        <f>P24+P31+P38+P45+P52+P59+P66</f>
        <v>4127.6000000000004</v>
      </c>
      <c r="Q17" s="159">
        <f t="shared" ref="Q17:R17" si="5">Q24+Q31+Q38+Q45+Q52+Q59+Q66</f>
        <v>0</v>
      </c>
      <c r="R17" s="159">
        <f t="shared" si="5"/>
        <v>0</v>
      </c>
      <c r="S17" s="182">
        <f t="shared" si="2"/>
        <v>4127.6000000000004</v>
      </c>
      <c r="U17" s="148">
        <f>SUM(E17:P17)</f>
        <v>27128.224999999999</v>
      </c>
    </row>
    <row r="18" spans="1:21" x14ac:dyDescent="0.3">
      <c r="A18" s="326"/>
      <c r="B18" s="327"/>
      <c r="C18" s="327"/>
      <c r="D18" s="170" t="s">
        <v>73</v>
      </c>
      <c r="E18" s="159">
        <f>E25+E32+E39+E46+E53+E60+E67</f>
        <v>14693.853999999999</v>
      </c>
      <c r="F18" s="159">
        <f t="shared" ref="F18:O18" si="6">F25+F32+F39+F46+F53+F60+F67</f>
        <v>15653.073</v>
      </c>
      <c r="G18" s="159">
        <f t="shared" si="6"/>
        <v>16222.482</v>
      </c>
      <c r="H18" s="159">
        <f t="shared" si="6"/>
        <v>16527.439999999999</v>
      </c>
      <c r="I18" s="159">
        <f t="shared" si="6"/>
        <v>32604.093000000001</v>
      </c>
      <c r="J18" s="159">
        <f t="shared" si="6"/>
        <v>33041.438000000002</v>
      </c>
      <c r="K18" s="159">
        <f t="shared" si="6"/>
        <v>30523.232</v>
      </c>
      <c r="L18" s="159">
        <f t="shared" si="6"/>
        <v>32872</v>
      </c>
      <c r="M18" s="159">
        <f t="shared" si="6"/>
        <v>33652</v>
      </c>
      <c r="N18" s="159">
        <f t="shared" si="6"/>
        <v>40126.1</v>
      </c>
      <c r="O18" s="159">
        <f t="shared" si="6"/>
        <v>42191.299840000007</v>
      </c>
      <c r="P18" s="159">
        <f>P25+P32+P39+P46+P53+P60+P67+P74</f>
        <v>48263.299570000003</v>
      </c>
      <c r="Q18" s="159">
        <f t="shared" ref="Q18:R18" si="7">Q25+Q32+Q39+Q46+Q53+Q60+Q67+Q74</f>
        <v>44019.900000000009</v>
      </c>
      <c r="R18" s="159">
        <f t="shared" si="7"/>
        <v>44019.900000000009</v>
      </c>
      <c r="S18" s="182">
        <f t="shared" si="2"/>
        <v>136303.09957000002</v>
      </c>
      <c r="U18" s="148">
        <f t="shared" si="3"/>
        <v>356370.31140999997</v>
      </c>
    </row>
    <row r="19" spans="1:21" x14ac:dyDescent="0.3">
      <c r="A19" s="326"/>
      <c r="B19" s="327"/>
      <c r="C19" s="327"/>
      <c r="D19" s="170" t="s">
        <v>38</v>
      </c>
      <c r="E19" s="159">
        <f>E26+E33+E40+E47+E54+E61+E68</f>
        <v>39205.186000000002</v>
      </c>
      <c r="F19" s="159">
        <f t="shared" ref="E19:R21" si="8">F26+F33+F40+F47</f>
        <v>36756.627</v>
      </c>
      <c r="G19" s="159">
        <f t="shared" si="8"/>
        <v>44758.524000000005</v>
      </c>
      <c r="H19" s="159">
        <f t="shared" si="8"/>
        <v>68266.179999999993</v>
      </c>
      <c r="I19" s="7">
        <f t="shared" si="8"/>
        <v>66513.23</v>
      </c>
      <c r="J19" s="159">
        <f t="shared" si="8"/>
        <v>70801.861000000004</v>
      </c>
      <c r="K19" s="159">
        <f t="shared" si="8"/>
        <v>67096.72</v>
      </c>
      <c r="L19" s="159">
        <f t="shared" si="8"/>
        <v>96914.877000000008</v>
      </c>
      <c r="M19" s="159">
        <f>M26+M33+M47+M54+M68+M61</f>
        <v>138575.33799999999</v>
      </c>
      <c r="N19" s="159">
        <f>N26+N33+N47+N54+N68+N61</f>
        <v>151138.62600000002</v>
      </c>
      <c r="O19" s="159">
        <f>O26+O33+O40+O47+O54+O61+O64</f>
        <v>142254.43900000001</v>
      </c>
      <c r="P19" s="159">
        <f>P26+P33+P40+P47+P54+P61+P68+P75</f>
        <v>133457.67588999998</v>
      </c>
      <c r="Q19" s="159">
        <f t="shared" ref="Q19:R19" si="9">Q26+Q33+Q40+Q47+Q54+Q61+Q68+Q75</f>
        <v>74174.009999999995</v>
      </c>
      <c r="R19" s="159">
        <f t="shared" si="9"/>
        <v>74074.009999999995</v>
      </c>
      <c r="S19" s="182">
        <f t="shared" si="2"/>
        <v>281705.69588999997</v>
      </c>
      <c r="U19" s="148">
        <f t="shared" si="3"/>
        <v>1055739.2838900001</v>
      </c>
    </row>
    <row r="20" spans="1:21" ht="32.25" x14ac:dyDescent="0.3">
      <c r="A20" s="326"/>
      <c r="B20" s="327"/>
      <c r="C20" s="327"/>
      <c r="D20" s="184" t="s">
        <v>74</v>
      </c>
      <c r="E20" s="159">
        <f t="shared" si="8"/>
        <v>0</v>
      </c>
      <c r="F20" s="159">
        <f t="shared" si="8"/>
        <v>0</v>
      </c>
      <c r="G20" s="159">
        <f t="shared" si="8"/>
        <v>0</v>
      </c>
      <c r="H20" s="159">
        <f t="shared" si="8"/>
        <v>0</v>
      </c>
      <c r="I20" s="7">
        <f t="shared" si="8"/>
        <v>0</v>
      </c>
      <c r="J20" s="159">
        <f t="shared" si="8"/>
        <v>0</v>
      </c>
      <c r="K20" s="159">
        <f t="shared" si="8"/>
        <v>0</v>
      </c>
      <c r="L20" s="159">
        <f t="shared" si="8"/>
        <v>0</v>
      </c>
      <c r="M20" s="159">
        <f t="shared" si="8"/>
        <v>0</v>
      </c>
      <c r="N20" s="159">
        <f t="shared" si="8"/>
        <v>0</v>
      </c>
      <c r="O20" s="159">
        <f t="shared" si="8"/>
        <v>0</v>
      </c>
      <c r="P20" s="159">
        <f t="shared" si="8"/>
        <v>0</v>
      </c>
      <c r="Q20" s="159">
        <f t="shared" si="8"/>
        <v>0</v>
      </c>
      <c r="R20" s="159">
        <f t="shared" si="8"/>
        <v>0</v>
      </c>
      <c r="S20" s="182">
        <f t="shared" si="2"/>
        <v>0</v>
      </c>
      <c r="U20" s="148">
        <f t="shared" si="3"/>
        <v>0</v>
      </c>
    </row>
    <row r="21" spans="1:21" x14ac:dyDescent="0.3">
      <c r="A21" s="326"/>
      <c r="B21" s="327"/>
      <c r="C21" s="327"/>
      <c r="D21" s="170" t="s">
        <v>20</v>
      </c>
      <c r="E21" s="159">
        <v>0</v>
      </c>
      <c r="F21" s="159">
        <f>F28+F35+F42+F49</f>
        <v>0</v>
      </c>
      <c r="G21" s="159">
        <f>G28+G35+G42+G49</f>
        <v>300</v>
      </c>
      <c r="H21" s="159">
        <v>2000</v>
      </c>
      <c r="I21" s="7">
        <v>2500</v>
      </c>
      <c r="J21" s="159"/>
      <c r="K21" s="159"/>
      <c r="L21" s="159"/>
      <c r="M21" s="159">
        <f t="shared" si="8"/>
        <v>0</v>
      </c>
      <c r="N21" s="159">
        <f t="shared" si="8"/>
        <v>0</v>
      </c>
      <c r="O21" s="159">
        <f t="shared" si="8"/>
        <v>0</v>
      </c>
      <c r="P21" s="159">
        <f t="shared" si="8"/>
        <v>0</v>
      </c>
      <c r="Q21" s="159">
        <f t="shared" si="8"/>
        <v>0</v>
      </c>
      <c r="R21" s="159">
        <f t="shared" si="8"/>
        <v>0</v>
      </c>
      <c r="S21" s="182">
        <f t="shared" si="2"/>
        <v>0</v>
      </c>
      <c r="U21" s="148">
        <f t="shared" si="3"/>
        <v>4800</v>
      </c>
    </row>
    <row r="22" spans="1:21" x14ac:dyDescent="0.3">
      <c r="A22" s="243" t="s">
        <v>3</v>
      </c>
      <c r="B22" s="328" t="s">
        <v>13</v>
      </c>
      <c r="C22" s="328" t="str">
        <f>'[1]пр 10 к МП'!C19</f>
        <v>Благоустройство сельских населенных пунктов</v>
      </c>
      <c r="D22" s="181" t="s">
        <v>35</v>
      </c>
      <c r="E22" s="182">
        <f>SUM(E24:E28)</f>
        <v>6993.2610000000004</v>
      </c>
      <c r="F22" s="182">
        <f>SUM(F24:F28)</f>
        <v>5818.8239999999996</v>
      </c>
      <c r="G22" s="182">
        <f>G26+G28</f>
        <v>9795.4140000000007</v>
      </c>
      <c r="H22" s="182">
        <f>SUM(H23:H28)</f>
        <v>30530.62</v>
      </c>
      <c r="I22" s="221">
        <f>SUM(I23:I28)</f>
        <v>34006.312999999995</v>
      </c>
      <c r="J22" s="185">
        <f>SUM(J23:J28)</f>
        <v>29554.653999999999</v>
      </c>
      <c r="K22" s="185">
        <f>SUM(K23:K28)</f>
        <v>21788.856</v>
      </c>
      <c r="L22" s="185">
        <f>SUM(L23:L28)</f>
        <v>47543.294999999998</v>
      </c>
      <c r="M22" s="182">
        <v>72891.055999999997</v>
      </c>
      <c r="N22" s="182">
        <v>80634.615000000005</v>
      </c>
      <c r="O22" s="182">
        <f t="shared" ref="O22:R22" si="10">SUM(O24:O28)</f>
        <v>69779.657000000007</v>
      </c>
      <c r="P22" s="182">
        <f t="shared" si="10"/>
        <v>57525.259999999995</v>
      </c>
      <c r="Q22" s="182">
        <f t="shared" si="10"/>
        <v>17559.682000000001</v>
      </c>
      <c r="R22" s="182">
        <f t="shared" si="10"/>
        <v>17559.682000000001</v>
      </c>
      <c r="S22" s="182">
        <f t="shared" si="2"/>
        <v>92644.623999999996</v>
      </c>
      <c r="U22" s="149">
        <f t="shared" si="3"/>
        <v>466861.82499999995</v>
      </c>
    </row>
    <row r="23" spans="1:21" x14ac:dyDescent="0.3">
      <c r="A23" s="244"/>
      <c r="B23" s="329"/>
      <c r="C23" s="329"/>
      <c r="D23" s="170" t="s">
        <v>19</v>
      </c>
      <c r="E23" s="162"/>
      <c r="F23" s="162"/>
      <c r="G23" s="162"/>
      <c r="H23" s="159"/>
      <c r="I23" s="7"/>
      <c r="J23" s="159"/>
      <c r="K23" s="159"/>
      <c r="L23" s="159"/>
      <c r="M23" s="159"/>
      <c r="N23" s="159"/>
      <c r="O23" s="159"/>
      <c r="P23" s="159"/>
      <c r="Q23" s="159"/>
      <c r="R23" s="159"/>
      <c r="S23" s="182">
        <f t="shared" si="2"/>
        <v>0</v>
      </c>
      <c r="U23" s="148">
        <f t="shared" si="3"/>
        <v>0</v>
      </c>
    </row>
    <row r="24" spans="1:21" x14ac:dyDescent="0.3">
      <c r="A24" s="244"/>
      <c r="B24" s="329"/>
      <c r="C24" s="329"/>
      <c r="D24" s="183" t="s">
        <v>72</v>
      </c>
      <c r="E24" s="162"/>
      <c r="F24" s="162"/>
      <c r="G24" s="162"/>
      <c r="H24" s="159"/>
      <c r="I24" s="7"/>
      <c r="J24" s="159"/>
      <c r="K24" s="159"/>
      <c r="L24" s="159"/>
      <c r="M24" s="159"/>
      <c r="N24" s="159"/>
      <c r="O24" s="159"/>
      <c r="P24" s="159"/>
      <c r="Q24" s="159"/>
      <c r="R24" s="159"/>
      <c r="S24" s="182">
        <f t="shared" si="2"/>
        <v>0</v>
      </c>
      <c r="U24" s="148">
        <f t="shared" si="3"/>
        <v>0</v>
      </c>
    </row>
    <row r="25" spans="1:21" x14ac:dyDescent="0.3">
      <c r="A25" s="244"/>
      <c r="B25" s="329"/>
      <c r="C25" s="329"/>
      <c r="D25" s="170" t="s">
        <v>73</v>
      </c>
      <c r="E25" s="162"/>
      <c r="F25" s="162"/>
      <c r="G25" s="162"/>
      <c r="H25" s="159"/>
      <c r="I25" s="7">
        <v>3440.8029999999999</v>
      </c>
      <c r="J25" s="159">
        <v>2467.1</v>
      </c>
      <c r="K25" s="159"/>
      <c r="L25" s="159"/>
      <c r="M25" s="159"/>
      <c r="N25" s="159">
        <v>2474.6999999999998</v>
      </c>
      <c r="O25" s="159"/>
      <c r="P25" s="159"/>
      <c r="Q25" s="159"/>
      <c r="R25" s="159"/>
      <c r="S25" s="182">
        <f t="shared" si="2"/>
        <v>0</v>
      </c>
      <c r="U25" s="148">
        <f t="shared" si="3"/>
        <v>8382.6029999999992</v>
      </c>
    </row>
    <row r="26" spans="1:21" x14ac:dyDescent="0.3">
      <c r="A26" s="244"/>
      <c r="B26" s="329"/>
      <c r="C26" s="329"/>
      <c r="D26" s="238" t="s">
        <v>38</v>
      </c>
      <c r="E26" s="213">
        <v>6993.2610000000004</v>
      </c>
      <c r="F26" s="213">
        <v>5818.8239999999996</v>
      </c>
      <c r="G26" s="213">
        <v>9495.4140000000007</v>
      </c>
      <c r="H26" s="7">
        <v>28530.62</v>
      </c>
      <c r="I26" s="7">
        <v>28065.51</v>
      </c>
      <c r="J26" s="7">
        <v>27087.554</v>
      </c>
      <c r="K26" s="7">
        <v>21788.856</v>
      </c>
      <c r="L26" s="7">
        <v>47543.294999999998</v>
      </c>
      <c r="M26" s="7">
        <v>72891.055999999997</v>
      </c>
      <c r="N26" s="7">
        <f>80634.615-N25</f>
        <v>78159.915000000008</v>
      </c>
      <c r="O26" s="7">
        <v>69779.657000000007</v>
      </c>
      <c r="P26" s="7">
        <f>'пр 2 к ПП1'!I12+'пр 2 к ПП1'!I13+'пр 2 к ПП1'!I14+'пр 2 к ПП1'!I15+'пр 2 к ПП1'!I16+'пр 2 к ПП1'!I17</f>
        <v>57525.259999999995</v>
      </c>
      <c r="Q26" s="7">
        <f>'пр 2 к ПП1'!J12+'пр 2 к ПП1'!J13+'пр 2 к ПП1'!J14+'пр 2 к ПП1'!J15+'пр 2 к ПП1'!J16+'пр 2 к ПП1'!J17</f>
        <v>17559.682000000001</v>
      </c>
      <c r="R26" s="7">
        <f>'пр 2 к ПП1'!K12+'пр 2 к ПП1'!K13+'пр 2 к ПП1'!K14+'пр 2 к ПП1'!K15+'пр 2 к ПП1'!K16+'пр 2 к ПП1'!K17</f>
        <v>17559.682000000001</v>
      </c>
      <c r="S26" s="182">
        <f t="shared" si="2"/>
        <v>92644.623999999996</v>
      </c>
      <c r="U26" s="148">
        <f t="shared" si="3"/>
        <v>453679.22200000007</v>
      </c>
    </row>
    <row r="27" spans="1:21" ht="32.25" x14ac:dyDescent="0.3">
      <c r="A27" s="244"/>
      <c r="B27" s="329"/>
      <c r="C27" s="329"/>
      <c r="D27" s="184" t="s">
        <v>74</v>
      </c>
      <c r="E27" s="163"/>
      <c r="F27" s="163"/>
      <c r="G27" s="163"/>
      <c r="H27" s="159"/>
      <c r="I27" s="7"/>
      <c r="J27" s="159"/>
      <c r="K27" s="159"/>
      <c r="L27" s="159"/>
      <c r="M27" s="159"/>
      <c r="N27" s="159"/>
      <c r="O27" s="159"/>
      <c r="P27" s="159"/>
      <c r="Q27" s="159"/>
      <c r="R27" s="159"/>
      <c r="S27" s="182">
        <f t="shared" si="2"/>
        <v>0</v>
      </c>
      <c r="U27" s="148">
        <f t="shared" si="3"/>
        <v>0</v>
      </c>
    </row>
    <row r="28" spans="1:21" x14ac:dyDescent="0.3">
      <c r="A28" s="245"/>
      <c r="B28" s="330"/>
      <c r="C28" s="330"/>
      <c r="D28" s="170" t="s">
        <v>20</v>
      </c>
      <c r="E28" s="162"/>
      <c r="F28" s="162"/>
      <c r="G28" s="162">
        <v>300</v>
      </c>
      <c r="H28" s="159">
        <v>2000</v>
      </c>
      <c r="I28" s="7">
        <v>2500</v>
      </c>
      <c r="J28" s="159"/>
      <c r="K28" s="159"/>
      <c r="L28" s="159"/>
      <c r="M28" s="159"/>
      <c r="N28" s="159"/>
      <c r="O28" s="159"/>
      <c r="P28" s="159"/>
      <c r="Q28" s="159"/>
      <c r="R28" s="159"/>
      <c r="S28" s="182">
        <f t="shared" si="2"/>
        <v>0</v>
      </c>
      <c r="U28" s="148">
        <f t="shared" si="3"/>
        <v>4800</v>
      </c>
    </row>
    <row r="29" spans="1:21" x14ac:dyDescent="0.3">
      <c r="A29" s="326" t="s">
        <v>62</v>
      </c>
      <c r="B29" s="327" t="s">
        <v>67</v>
      </c>
      <c r="C29" s="327" t="str">
        <f>'[1]пр 10 к МП'!C23</f>
        <v>Оказание содействия занятости населения</v>
      </c>
      <c r="D29" s="181" t="s">
        <v>35</v>
      </c>
      <c r="E29" s="186">
        <f>SUM(E31:E35)</f>
        <v>1396.454</v>
      </c>
      <c r="F29" s="186">
        <f>SUM(F31:F35)</f>
        <v>1506.8409999999999</v>
      </c>
      <c r="G29" s="186">
        <f>SUM(G31:G35)</f>
        <v>1476.425</v>
      </c>
      <c r="H29" s="182">
        <f>H31+H32+H33+H34+H35</f>
        <v>1819.36</v>
      </c>
      <c r="I29" s="214">
        <f>I31+I32+I33+I34+I35</f>
        <v>1752.3489999999999</v>
      </c>
      <c r="J29" s="182">
        <f>J31+J32+J33+J34+J35</f>
        <v>1774.2329999999999</v>
      </c>
      <c r="K29" s="182">
        <f>K31+K32+K33+K34+K35</f>
        <v>1555.248</v>
      </c>
      <c r="L29" s="182">
        <f>L31+L32+L33+L34+L35</f>
        <v>1645.4380000000001</v>
      </c>
      <c r="M29" s="182">
        <v>3246.9189999999999</v>
      </c>
      <c r="N29" s="182">
        <v>3794.547</v>
      </c>
      <c r="O29" s="182">
        <f t="shared" ref="O29:R29" si="11">SUM(O31:O35)</f>
        <v>4740.2669999999998</v>
      </c>
      <c r="P29" s="182">
        <f t="shared" si="11"/>
        <v>5153.6968900000002</v>
      </c>
      <c r="Q29" s="182">
        <f t="shared" ref="Q29" si="12">SUM(Q31:Q35)</f>
        <v>2475.52</v>
      </c>
      <c r="R29" s="182">
        <f t="shared" si="11"/>
        <v>2475.52</v>
      </c>
      <c r="S29" s="182">
        <f t="shared" si="2"/>
        <v>10104.73689</v>
      </c>
      <c r="U29" s="149">
        <f t="shared" si="3"/>
        <v>29861.777889999998</v>
      </c>
    </row>
    <row r="30" spans="1:21" x14ac:dyDescent="0.3">
      <c r="A30" s="326"/>
      <c r="B30" s="327"/>
      <c r="C30" s="327"/>
      <c r="D30" s="170" t="s">
        <v>19</v>
      </c>
      <c r="E30" s="158"/>
      <c r="F30" s="158"/>
      <c r="G30" s="158"/>
      <c r="H30" s="159"/>
      <c r="I30" s="7"/>
      <c r="J30" s="159"/>
      <c r="K30" s="159"/>
      <c r="L30" s="159"/>
      <c r="M30" s="159"/>
      <c r="N30" s="159"/>
      <c r="O30" s="159"/>
      <c r="P30" s="159"/>
      <c r="Q30" s="159"/>
      <c r="R30" s="159"/>
      <c r="S30" s="182">
        <f t="shared" si="2"/>
        <v>0</v>
      </c>
      <c r="U30" s="148">
        <f t="shared" si="3"/>
        <v>0</v>
      </c>
    </row>
    <row r="31" spans="1:21" x14ac:dyDescent="0.3">
      <c r="A31" s="326"/>
      <c r="B31" s="327"/>
      <c r="C31" s="327"/>
      <c r="D31" s="183" t="s">
        <v>72</v>
      </c>
      <c r="E31" s="160"/>
      <c r="F31" s="160"/>
      <c r="G31" s="160"/>
      <c r="H31" s="159"/>
      <c r="I31" s="7"/>
      <c r="J31" s="159"/>
      <c r="K31" s="159"/>
      <c r="L31" s="159"/>
      <c r="M31" s="159"/>
      <c r="N31" s="159"/>
      <c r="O31" s="159"/>
      <c r="P31" s="159"/>
      <c r="Q31" s="159"/>
      <c r="R31" s="159"/>
      <c r="S31" s="182">
        <f t="shared" si="2"/>
        <v>0</v>
      </c>
      <c r="U31" s="148">
        <f t="shared" si="3"/>
        <v>0</v>
      </c>
    </row>
    <row r="32" spans="1:21" x14ac:dyDescent="0.3">
      <c r="A32" s="326"/>
      <c r="B32" s="327"/>
      <c r="C32" s="327"/>
      <c r="D32" s="170" t="s">
        <v>73</v>
      </c>
      <c r="E32" s="158"/>
      <c r="F32" s="158"/>
      <c r="G32" s="158"/>
      <c r="H32" s="159"/>
      <c r="I32" s="7"/>
      <c r="J32" s="159"/>
      <c r="K32" s="159"/>
      <c r="L32" s="159"/>
      <c r="M32" s="159"/>
      <c r="N32" s="159"/>
      <c r="O32" s="159"/>
      <c r="P32" s="159"/>
      <c r="Q32" s="159"/>
      <c r="R32" s="159"/>
      <c r="S32" s="182">
        <f t="shared" si="2"/>
        <v>0</v>
      </c>
      <c r="U32" s="148">
        <f t="shared" si="3"/>
        <v>0</v>
      </c>
    </row>
    <row r="33" spans="1:23" x14ac:dyDescent="0.3">
      <c r="A33" s="326"/>
      <c r="B33" s="327"/>
      <c r="C33" s="327"/>
      <c r="D33" s="238" t="s">
        <v>38</v>
      </c>
      <c r="E33" s="215">
        <v>1396.454</v>
      </c>
      <c r="F33" s="215">
        <v>1506.8409999999999</v>
      </c>
      <c r="G33" s="215">
        <v>1476.425</v>
      </c>
      <c r="H33" s="7">
        <v>1819.36</v>
      </c>
      <c r="I33" s="7">
        <v>1752.3489999999999</v>
      </c>
      <c r="J33" s="7">
        <v>1774.2329999999999</v>
      </c>
      <c r="K33" s="7">
        <v>1555.248</v>
      </c>
      <c r="L33" s="7">
        <v>1645.4380000000001</v>
      </c>
      <c r="M33" s="7">
        <v>3246.9189999999999</v>
      </c>
      <c r="N33" s="7">
        <v>3794.547</v>
      </c>
      <c r="O33" s="7">
        <v>4740.2669999999998</v>
      </c>
      <c r="P33" s="7">
        <f>'пр 2 к ПП2'!I12+'пр 2 к ПП2'!I13+'пр 2 к ПП2'!I14+'пр 2 к ПП2'!I15</f>
        <v>5153.6968900000002</v>
      </c>
      <c r="Q33" s="7">
        <f>'пр 2 к ПП2'!J12+'пр 2 к ПП2'!J13+'пр 2 к ПП2'!J14+'пр 2 к ПП2'!J15</f>
        <v>2475.52</v>
      </c>
      <c r="R33" s="7">
        <f>'пр 2 к ПП2'!K12+'пр 2 к ПП2'!K13+'пр 2 к ПП2'!K14+'пр 2 к ПП2'!K15</f>
        <v>2475.52</v>
      </c>
      <c r="S33" s="182">
        <f t="shared" si="2"/>
        <v>10104.73689</v>
      </c>
      <c r="U33" s="148">
        <f t="shared" si="3"/>
        <v>29861.777889999998</v>
      </c>
      <c r="W33" s="28">
        <v>1206256</v>
      </c>
    </row>
    <row r="34" spans="1:23" ht="32.25" x14ac:dyDescent="0.3">
      <c r="A34" s="326"/>
      <c r="B34" s="327"/>
      <c r="C34" s="327"/>
      <c r="D34" s="184" t="s">
        <v>74</v>
      </c>
      <c r="E34" s="161"/>
      <c r="F34" s="161"/>
      <c r="G34" s="161"/>
      <c r="H34" s="159"/>
      <c r="I34" s="7"/>
      <c r="J34" s="159"/>
      <c r="K34" s="159"/>
      <c r="L34" s="159"/>
      <c r="M34" s="159"/>
      <c r="N34" s="159"/>
      <c r="O34" s="159"/>
      <c r="P34" s="159"/>
      <c r="Q34" s="159"/>
      <c r="R34" s="159"/>
      <c r="S34" s="182">
        <f t="shared" si="2"/>
        <v>0</v>
      </c>
      <c r="U34" s="148">
        <f t="shared" si="3"/>
        <v>0</v>
      </c>
    </row>
    <row r="35" spans="1:23" x14ac:dyDescent="0.3">
      <c r="A35" s="326"/>
      <c r="B35" s="327"/>
      <c r="C35" s="327"/>
      <c r="D35" s="170" t="s">
        <v>20</v>
      </c>
      <c r="E35" s="158"/>
      <c r="F35" s="158"/>
      <c r="G35" s="158"/>
      <c r="H35" s="159"/>
      <c r="I35" s="7"/>
      <c r="J35" s="159"/>
      <c r="K35" s="159"/>
      <c r="L35" s="159"/>
      <c r="M35" s="159"/>
      <c r="N35" s="159"/>
      <c r="O35" s="159"/>
      <c r="P35" s="159"/>
      <c r="Q35" s="159"/>
      <c r="R35" s="159"/>
      <c r="S35" s="182">
        <f t="shared" si="2"/>
        <v>0</v>
      </c>
      <c r="U35" s="148">
        <f t="shared" si="3"/>
        <v>0</v>
      </c>
    </row>
    <row r="36" spans="1:23" s="34" customFormat="1" ht="18.75" customHeight="1" x14ac:dyDescent="0.3">
      <c r="A36" s="331" t="s">
        <v>64</v>
      </c>
      <c r="B36" s="328" t="s">
        <v>68</v>
      </c>
      <c r="C36" s="328" t="str">
        <f>'[1]пр 10 к МП'!C27</f>
        <v>Обеспечение населения Туруханского района печным отоплением</v>
      </c>
      <c r="D36" s="181" t="s">
        <v>35</v>
      </c>
      <c r="E36" s="186">
        <f>E40</f>
        <v>3000</v>
      </c>
      <c r="F36" s="186">
        <f>F40</f>
        <v>0</v>
      </c>
      <c r="G36" s="186">
        <f>G40</f>
        <v>374.101</v>
      </c>
      <c r="H36" s="182">
        <f>SUM(H37:H42)</f>
        <v>3000</v>
      </c>
      <c r="I36" s="214">
        <f>SUM(I37:I42)</f>
        <v>0</v>
      </c>
      <c r="J36" s="182">
        <f>SUM(J37:J42)</f>
        <v>0</v>
      </c>
      <c r="K36" s="182">
        <f>SUM(K37:K42)</f>
        <v>400</v>
      </c>
      <c r="L36" s="182">
        <f>SUM(L37:L42)</f>
        <v>400</v>
      </c>
      <c r="M36" s="182">
        <f t="shared" ref="M36:R36" si="13">M40</f>
        <v>0</v>
      </c>
      <c r="N36" s="182">
        <f t="shared" si="13"/>
        <v>0</v>
      </c>
      <c r="O36" s="182">
        <f t="shared" si="13"/>
        <v>0</v>
      </c>
      <c r="P36" s="182">
        <f t="shared" si="13"/>
        <v>1179</v>
      </c>
      <c r="Q36" s="182">
        <f t="shared" si="13"/>
        <v>400</v>
      </c>
      <c r="R36" s="182">
        <f t="shared" si="13"/>
        <v>400</v>
      </c>
      <c r="S36" s="182">
        <f t="shared" si="2"/>
        <v>1979</v>
      </c>
      <c r="T36" s="33"/>
      <c r="U36" s="149">
        <f t="shared" si="3"/>
        <v>8353.1010000000006</v>
      </c>
    </row>
    <row r="37" spans="1:23" s="34" customFormat="1" x14ac:dyDescent="0.3">
      <c r="A37" s="332"/>
      <c r="B37" s="329"/>
      <c r="C37" s="329"/>
      <c r="D37" s="170" t="s">
        <v>19</v>
      </c>
      <c r="E37" s="158"/>
      <c r="F37" s="158"/>
      <c r="G37" s="158"/>
      <c r="H37" s="159"/>
      <c r="I37" s="7"/>
      <c r="J37" s="159"/>
      <c r="K37" s="159"/>
      <c r="L37" s="159"/>
      <c r="M37" s="159"/>
      <c r="N37" s="159"/>
      <c r="O37" s="159"/>
      <c r="P37" s="159"/>
      <c r="Q37" s="159"/>
      <c r="R37" s="159"/>
      <c r="S37" s="182">
        <f t="shared" si="2"/>
        <v>0</v>
      </c>
      <c r="U37" s="148">
        <f t="shared" si="3"/>
        <v>0</v>
      </c>
    </row>
    <row r="38" spans="1:23" s="34" customFormat="1" x14ac:dyDescent="0.3">
      <c r="A38" s="332"/>
      <c r="B38" s="329"/>
      <c r="C38" s="329"/>
      <c r="D38" s="183" t="s">
        <v>72</v>
      </c>
      <c r="E38" s="160"/>
      <c r="F38" s="160"/>
      <c r="G38" s="160"/>
      <c r="H38" s="159"/>
      <c r="I38" s="7"/>
      <c r="J38" s="159"/>
      <c r="K38" s="159"/>
      <c r="L38" s="159"/>
      <c r="M38" s="159"/>
      <c r="N38" s="159"/>
      <c r="O38" s="159"/>
      <c r="P38" s="159"/>
      <c r="Q38" s="159"/>
      <c r="R38" s="159"/>
      <c r="S38" s="182">
        <f t="shared" si="2"/>
        <v>0</v>
      </c>
      <c r="U38" s="148">
        <f t="shared" si="3"/>
        <v>0</v>
      </c>
    </row>
    <row r="39" spans="1:23" s="34" customFormat="1" x14ac:dyDescent="0.3">
      <c r="A39" s="332"/>
      <c r="B39" s="329"/>
      <c r="C39" s="329"/>
      <c r="D39" s="170" t="s">
        <v>73</v>
      </c>
      <c r="E39" s="158"/>
      <c r="F39" s="158"/>
      <c r="G39" s="158"/>
      <c r="H39" s="159"/>
      <c r="I39" s="7"/>
      <c r="J39" s="159"/>
      <c r="K39" s="159"/>
      <c r="L39" s="159"/>
      <c r="M39" s="159"/>
      <c r="N39" s="159"/>
      <c r="O39" s="159"/>
      <c r="P39" s="159"/>
      <c r="Q39" s="159"/>
      <c r="R39" s="159"/>
      <c r="S39" s="182">
        <f t="shared" si="2"/>
        <v>0</v>
      </c>
      <c r="U39" s="148">
        <f t="shared" si="3"/>
        <v>0</v>
      </c>
    </row>
    <row r="40" spans="1:23" s="34" customFormat="1" x14ac:dyDescent="0.3">
      <c r="A40" s="332"/>
      <c r="B40" s="329"/>
      <c r="C40" s="329"/>
      <c r="D40" s="238" t="s">
        <v>38</v>
      </c>
      <c r="E40" s="215">
        <v>3000</v>
      </c>
      <c r="F40" s="215">
        <v>0</v>
      </c>
      <c r="G40" s="215">
        <v>374.101</v>
      </c>
      <c r="H40" s="7">
        <v>3000</v>
      </c>
      <c r="I40" s="7">
        <v>0</v>
      </c>
      <c r="J40" s="7">
        <v>0</v>
      </c>
      <c r="K40" s="7">
        <v>400</v>
      </c>
      <c r="L40" s="7">
        <v>400</v>
      </c>
      <c r="M40" s="7">
        <v>0</v>
      </c>
      <c r="N40" s="7">
        <v>0</v>
      </c>
      <c r="O40" s="7">
        <v>0</v>
      </c>
      <c r="P40" s="7">
        <f>'пр 2 к ПП3'!I13</f>
        <v>1179</v>
      </c>
      <c r="Q40" s="7">
        <v>400</v>
      </c>
      <c r="R40" s="7">
        <v>400</v>
      </c>
      <c r="S40" s="182">
        <f t="shared" si="2"/>
        <v>1979</v>
      </c>
      <c r="U40" s="148">
        <f t="shared" si="3"/>
        <v>8353.1010000000006</v>
      </c>
    </row>
    <row r="41" spans="1:23" s="34" customFormat="1" ht="32.25" x14ac:dyDescent="0.3">
      <c r="A41" s="332"/>
      <c r="B41" s="329"/>
      <c r="C41" s="329"/>
      <c r="D41" s="184" t="s">
        <v>74</v>
      </c>
      <c r="E41" s="161"/>
      <c r="F41" s="161"/>
      <c r="G41" s="161"/>
      <c r="H41" s="159"/>
      <c r="I41" s="7"/>
      <c r="J41" s="159"/>
      <c r="K41" s="159"/>
      <c r="L41" s="159"/>
      <c r="M41" s="159"/>
      <c r="N41" s="159"/>
      <c r="O41" s="159"/>
      <c r="P41" s="159"/>
      <c r="Q41" s="159"/>
      <c r="R41" s="159"/>
      <c r="S41" s="182">
        <f t="shared" si="2"/>
        <v>0</v>
      </c>
      <c r="U41" s="148">
        <f t="shared" si="3"/>
        <v>0</v>
      </c>
    </row>
    <row r="42" spans="1:23" s="34" customFormat="1" x14ac:dyDescent="0.3">
      <c r="A42" s="333"/>
      <c r="B42" s="330"/>
      <c r="C42" s="330"/>
      <c r="D42" s="170" t="s">
        <v>20</v>
      </c>
      <c r="E42" s="158"/>
      <c r="F42" s="158"/>
      <c r="G42" s="158"/>
      <c r="H42" s="159"/>
      <c r="I42" s="7"/>
      <c r="J42" s="159"/>
      <c r="K42" s="159"/>
      <c r="L42" s="159"/>
      <c r="M42" s="159"/>
      <c r="N42" s="159"/>
      <c r="O42" s="159"/>
      <c r="P42" s="159"/>
      <c r="Q42" s="159"/>
      <c r="R42" s="159"/>
      <c r="S42" s="182">
        <f t="shared" si="2"/>
        <v>0</v>
      </c>
      <c r="U42" s="148">
        <f t="shared" si="3"/>
        <v>0</v>
      </c>
    </row>
    <row r="43" spans="1:23" ht="18.75" customHeight="1" x14ac:dyDescent="0.3">
      <c r="A43" s="326" t="s">
        <v>65</v>
      </c>
      <c r="B43" s="327" t="s">
        <v>69</v>
      </c>
      <c r="C43" s="327" t="str">
        <f>'[1]пр 10 к МП'!C30</f>
        <v>Обеспечение условий реализации программы и прочие мероприятия</v>
      </c>
      <c r="D43" s="63" t="s">
        <v>35</v>
      </c>
      <c r="E43" s="216">
        <f>E45+E46+E47</f>
        <v>42679.47</v>
      </c>
      <c r="F43" s="216">
        <f>F45+F46+F47</f>
        <v>45280.864999999998</v>
      </c>
      <c r="G43" s="216">
        <f>G45+G46+G47</f>
        <v>51217.816000000006</v>
      </c>
      <c r="H43" s="214">
        <f>SUM(H44:H49)</f>
        <v>52860.439999999995</v>
      </c>
      <c r="I43" s="214">
        <f>SUM(I44:I49)</f>
        <v>65858.660999999993</v>
      </c>
      <c r="J43" s="214">
        <f>SUM(J44:J49)</f>
        <v>75848.611999999994</v>
      </c>
      <c r="K43" s="214">
        <f>SUM(K44:K49)</f>
        <v>77210.04800000001</v>
      </c>
      <c r="L43" s="214">
        <f>SUM(L44:L49)</f>
        <v>83532.343999999997</v>
      </c>
      <c r="M43" s="214">
        <v>93578.028999999995</v>
      </c>
      <c r="N43" s="214">
        <f>N45+N46+N47</f>
        <v>105151.889</v>
      </c>
      <c r="O43" s="214">
        <f t="shared" ref="O43:R43" si="14">O45+O46+O47</f>
        <v>111649.38984</v>
      </c>
      <c r="P43" s="214">
        <f>P45+P46+P47</f>
        <v>116656.70157</v>
      </c>
      <c r="Q43" s="214">
        <f t="shared" ref="Q43" si="15">Q45+Q46+Q47</f>
        <v>97115.083000000013</v>
      </c>
      <c r="R43" s="214">
        <f t="shared" si="14"/>
        <v>97115.083000000013</v>
      </c>
      <c r="S43" s="182">
        <f t="shared" si="2"/>
        <v>310886.86757</v>
      </c>
      <c r="U43" s="149">
        <f t="shared" si="3"/>
        <v>921524.26540999999</v>
      </c>
    </row>
    <row r="44" spans="1:23" x14ac:dyDescent="0.3">
      <c r="A44" s="326"/>
      <c r="B44" s="327"/>
      <c r="C44" s="327"/>
      <c r="D44" s="238" t="s">
        <v>19</v>
      </c>
      <c r="E44" s="215"/>
      <c r="F44" s="215"/>
      <c r="G44" s="215"/>
      <c r="H44" s="7"/>
      <c r="I44" s="7"/>
      <c r="J44" s="7"/>
      <c r="K44" s="7"/>
      <c r="L44" s="7"/>
      <c r="M44" s="7"/>
      <c r="N44" s="7"/>
      <c r="O44" s="7"/>
      <c r="P44" s="7"/>
      <c r="Q44" s="7"/>
      <c r="R44" s="7"/>
      <c r="S44" s="182">
        <f t="shared" si="2"/>
        <v>0</v>
      </c>
      <c r="U44" s="148">
        <f t="shared" si="3"/>
        <v>0</v>
      </c>
    </row>
    <row r="45" spans="1:23" x14ac:dyDescent="0.3">
      <c r="A45" s="326"/>
      <c r="B45" s="327"/>
      <c r="C45" s="327"/>
      <c r="D45" s="217" t="s">
        <v>72</v>
      </c>
      <c r="E45" s="218">
        <v>170.14500000000001</v>
      </c>
      <c r="F45" s="218">
        <v>196.83</v>
      </c>
      <c r="G45" s="218">
        <v>1582.75</v>
      </c>
      <c r="H45" s="7">
        <v>1416.8</v>
      </c>
      <c r="I45" s="7">
        <v>0</v>
      </c>
      <c r="J45" s="7">
        <v>3334.2</v>
      </c>
      <c r="K45" s="7">
        <v>3334.2</v>
      </c>
      <c r="L45" s="7">
        <v>3334.2</v>
      </c>
      <c r="M45" s="7">
        <v>3197.2</v>
      </c>
      <c r="N45" s="7">
        <v>3307.1</v>
      </c>
      <c r="O45" s="7">
        <v>3127.2</v>
      </c>
      <c r="P45" s="7">
        <v>4127.6000000000004</v>
      </c>
      <c r="Q45" s="7">
        <v>0</v>
      </c>
      <c r="R45" s="7">
        <v>0</v>
      </c>
      <c r="S45" s="182">
        <f t="shared" si="2"/>
        <v>4127.6000000000004</v>
      </c>
      <c r="U45" s="148">
        <f t="shared" si="3"/>
        <v>27128.224999999999</v>
      </c>
    </row>
    <row r="46" spans="1:23" x14ac:dyDescent="0.3">
      <c r="A46" s="326"/>
      <c r="B46" s="327"/>
      <c r="C46" s="327"/>
      <c r="D46" s="238" t="s">
        <v>73</v>
      </c>
      <c r="E46" s="215">
        <v>14693.853999999999</v>
      </c>
      <c r="F46" s="215">
        <v>15653.073</v>
      </c>
      <c r="G46" s="215">
        <v>16222.482</v>
      </c>
      <c r="H46" s="7">
        <v>16527.439999999999</v>
      </c>
      <c r="I46" s="7">
        <v>29163.29</v>
      </c>
      <c r="J46" s="7">
        <v>30574.338</v>
      </c>
      <c r="K46" s="7">
        <v>30523.232</v>
      </c>
      <c r="L46" s="7">
        <v>32872</v>
      </c>
      <c r="M46" s="7">
        <v>33652</v>
      </c>
      <c r="N46" s="7">
        <v>37651.4</v>
      </c>
      <c r="O46" s="7">
        <f>'[1]пр 2 к ПП4'!H20+'[1]пр 2 к ПП4'!H21+'[1]пр 2 к ПП4'!H22+'[1]пр 2 к ПП4'!H23+'[1]пр 2 к ПП4'!H24+'[1]пр 2 к ПП4'!H25+'[1]пр 2 к ПП4'!H26+'[1]пр 2 к ПП4'!H27+'[1]пр 2 к ПП4'!H28+'[1]пр 2 к ПП4'!H29+'[1]пр 2 к ПП4'!H30+'[1]пр 2 к ПП4'!H31+'[1]пр 2 к ПП4'!H32+'[1]пр 2 к ПП4'!H33+'[1]пр 2 к ПП4'!H34+'[1]пр 2 к ПП4'!H35+'[1]пр 2 к ПП4'!H36+'[1]пр 2 к ПП4'!H37+'[1]пр 2 к ПП4'!H38+'[1]пр 2 к ПП4'!H39+'[1]пр 2 к ПП4'!H40+'[1]пр 2 к ПП4'!H41-'[1]пр 11 к МП'!O45</f>
        <v>42191.299840000007</v>
      </c>
      <c r="P46" s="7">
        <f>'пр 2 к ПП4'!I41+'пр 2 к ПП4'!I40+'пр 2 к ПП4'!I39+'пр 2 к ПП4'!I38+'пр 2 к ПП4'!I37+'пр 2 к ПП4'!I36+'пр 2 к ПП4'!I35+'пр 2 к ПП4'!I34+'пр 2 к ПП4'!I33+'пр 2 к ПП4'!I32+'пр 2 к ПП4'!I31+'пр 2 к ПП4'!I30+'пр 2 к ПП4'!I29+'пр 2 к ПП4'!I28+'пр 2 к ПП4'!I27+'пр 2 к ПП4'!I26+'пр 2 к ПП4'!I25+'пр 2 к ПП4'!I24+'пр 2 к ПП4'!I23+'пр 2 к ПП4'!I22+'пр 2 к ПП4'!I21+'пр 2 к ПП4'!I20-P45</f>
        <v>44763.299570000003</v>
      </c>
      <c r="Q46" s="7">
        <f>'пр 2 к ПП4'!J41+'пр 2 к ПП4'!J40+'пр 2 к ПП4'!J39+'пр 2 к ПП4'!J38+'пр 2 к ПП4'!J37+'пр 2 к ПП4'!J36+'пр 2 к ПП4'!J35+'пр 2 к ПП4'!J34+'пр 2 к ПП4'!J33+'пр 2 к ПП4'!J32+'пр 2 к ПП4'!J31+'пр 2 к ПП4'!J30+'пр 2 к ПП4'!J29+'пр 2 к ПП4'!J28+'пр 2 к ПП4'!J27+'пр 2 к ПП4'!J26+'пр 2 к ПП4'!J25+'пр 2 к ПП4'!J24+'пр 2 к ПП4'!J23+'пр 2 к ПП4'!J22+'пр 2 к ПП4'!J21+'пр 2 к ПП4'!J20-Q45</f>
        <v>44019.900000000009</v>
      </c>
      <c r="R46" s="7">
        <f>'пр 2 к ПП4'!K41+'пр 2 к ПП4'!K40+'пр 2 к ПП4'!K39+'пр 2 к ПП4'!K38+'пр 2 к ПП4'!K37+'пр 2 к ПП4'!K36+'пр 2 к ПП4'!K35+'пр 2 к ПП4'!K34+'пр 2 к ПП4'!K33+'пр 2 к ПП4'!K32+'пр 2 к ПП4'!K31+'пр 2 к ПП4'!K30+'пр 2 к ПП4'!K29+'пр 2 к ПП4'!K28+'пр 2 к ПП4'!K27+'пр 2 к ПП4'!K26+'пр 2 к ПП4'!K25+'пр 2 к ПП4'!K24+'пр 2 к ПП4'!K23+'пр 2 к ПП4'!K22+'пр 2 к ПП4'!K21+'пр 2 к ПП4'!K20-R45</f>
        <v>44019.900000000009</v>
      </c>
      <c r="S46" s="182">
        <f t="shared" si="2"/>
        <v>132803.09957000002</v>
      </c>
      <c r="U46" s="148">
        <f t="shared" si="3"/>
        <v>344487.70840999996</v>
      </c>
    </row>
    <row r="47" spans="1:23" x14ac:dyDescent="0.3">
      <c r="A47" s="326"/>
      <c r="B47" s="327"/>
      <c r="C47" s="327"/>
      <c r="D47" s="238" t="s">
        <v>38</v>
      </c>
      <c r="E47" s="215">
        <v>27815.471000000001</v>
      </c>
      <c r="F47" s="215">
        <v>29430.962</v>
      </c>
      <c r="G47" s="215">
        <v>33412.584000000003</v>
      </c>
      <c r="H47" s="7">
        <v>34916.199999999997</v>
      </c>
      <c r="I47" s="7">
        <v>36695.370999999999</v>
      </c>
      <c r="J47" s="7">
        <v>41940.074000000001</v>
      </c>
      <c r="K47" s="7">
        <v>43352.616000000002</v>
      </c>
      <c r="L47" s="7">
        <v>47326.144</v>
      </c>
      <c r="M47" s="7">
        <v>59792.440999999999</v>
      </c>
      <c r="N47" s="7">
        <v>64193.389000000003</v>
      </c>
      <c r="O47" s="7">
        <v>66330.89</v>
      </c>
      <c r="P47" s="7">
        <f>'пр 2 к ПП4'!I11+'пр 2 к ПП4'!I12+'пр 2 к ПП4'!I13+'пр 2 к ПП4'!I14+'пр 2 к ПП4'!I15+'пр 2 к ПП4'!I18+'пр 2 к ПП4'!I19+'пр 2 к ПП4'!I17</f>
        <v>67765.801999999996</v>
      </c>
      <c r="Q47" s="7">
        <f>'пр 2 к ПП4'!J11+'пр 2 к ПП4'!J12+'пр 2 к ПП4'!J13+'пр 2 к ПП4'!J14+'пр 2 к ПП4'!J15+'пр 2 к ПП4'!J18+'пр 2 к ПП4'!J19+'пр 2 к ПП4'!J17</f>
        <v>53095.182999999997</v>
      </c>
      <c r="R47" s="7">
        <f>'пр 2 к ПП4'!K11+'пр 2 к ПП4'!K12+'пр 2 к ПП4'!K13+'пр 2 к ПП4'!K14+'пр 2 к ПП4'!K15+'пр 2 к ПП4'!K18+'пр 2 к ПП4'!K19+'пр 2 к ПП4'!K17</f>
        <v>53095.182999999997</v>
      </c>
      <c r="S47" s="182">
        <f t="shared" si="2"/>
        <v>173956.16799999998</v>
      </c>
      <c r="U47" s="148">
        <f t="shared" si="3"/>
        <v>552971.94400000002</v>
      </c>
    </row>
    <row r="48" spans="1:23" ht="32.25" x14ac:dyDescent="0.3">
      <c r="A48" s="326"/>
      <c r="B48" s="327"/>
      <c r="C48" s="327"/>
      <c r="D48" s="184" t="s">
        <v>74</v>
      </c>
      <c r="E48" s="161"/>
      <c r="F48" s="161"/>
      <c r="G48" s="161"/>
      <c r="H48" s="159"/>
      <c r="I48" s="7"/>
      <c r="J48" s="159"/>
      <c r="K48" s="159"/>
      <c r="L48" s="159"/>
      <c r="M48" s="159"/>
      <c r="N48" s="159"/>
      <c r="O48" s="159"/>
      <c r="P48" s="159"/>
      <c r="Q48" s="159"/>
      <c r="R48" s="159"/>
      <c r="S48" s="182">
        <f t="shared" si="2"/>
        <v>0</v>
      </c>
      <c r="U48" s="148">
        <f t="shared" si="3"/>
        <v>0</v>
      </c>
    </row>
    <row r="49" spans="1:21" x14ac:dyDescent="0.3">
      <c r="A49" s="326"/>
      <c r="B49" s="327"/>
      <c r="C49" s="327"/>
      <c r="D49" s="170" t="s">
        <v>20</v>
      </c>
      <c r="E49" s="158"/>
      <c r="F49" s="158"/>
      <c r="G49" s="158"/>
      <c r="H49" s="159"/>
      <c r="I49" s="7"/>
      <c r="J49" s="159"/>
      <c r="K49" s="159"/>
      <c r="L49" s="159"/>
      <c r="M49" s="159"/>
      <c r="N49" s="159"/>
      <c r="O49" s="159"/>
      <c r="P49" s="159"/>
      <c r="Q49" s="159"/>
      <c r="R49" s="159"/>
      <c r="S49" s="182">
        <f t="shared" si="2"/>
        <v>0</v>
      </c>
      <c r="U49" s="148">
        <f t="shared" si="3"/>
        <v>0</v>
      </c>
    </row>
    <row r="50" spans="1:21" ht="18.75" customHeight="1" x14ac:dyDescent="0.3">
      <c r="A50" s="326" t="s">
        <v>155</v>
      </c>
      <c r="B50" s="327" t="s">
        <v>224</v>
      </c>
      <c r="C50" s="328" t="s">
        <v>248</v>
      </c>
      <c r="D50" s="181" t="s">
        <v>35</v>
      </c>
      <c r="E50" s="186">
        <f t="shared" ref="E50:R50" si="16">E52+E53+E54</f>
        <v>0</v>
      </c>
      <c r="F50" s="186">
        <f t="shared" si="16"/>
        <v>0</v>
      </c>
      <c r="G50" s="186">
        <f t="shared" si="16"/>
        <v>0</v>
      </c>
      <c r="H50" s="182">
        <f>H52+H53+H54+H55+H56</f>
        <v>0</v>
      </c>
      <c r="I50" s="214">
        <f>I52+I53+I54+I55+I56</f>
        <v>0</v>
      </c>
      <c r="J50" s="182">
        <f>J52+J53+J54+J55+J56</f>
        <v>0</v>
      </c>
      <c r="K50" s="182">
        <f>K52+K53+K54+K55+K56</f>
        <v>543.625</v>
      </c>
      <c r="L50" s="182">
        <f>L52+L53+L54+L55+L56</f>
        <v>543.625</v>
      </c>
      <c r="M50" s="182">
        <f t="shared" ref="M50" si="17">M52+M53+M54</f>
        <v>543.625</v>
      </c>
      <c r="N50" s="182">
        <f t="shared" si="16"/>
        <v>543.625</v>
      </c>
      <c r="O50" s="182">
        <f t="shared" si="16"/>
        <v>543.625</v>
      </c>
      <c r="P50" s="182">
        <f t="shared" si="16"/>
        <v>1733.9169999999999</v>
      </c>
      <c r="Q50" s="182">
        <f t="shared" si="16"/>
        <v>543.625</v>
      </c>
      <c r="R50" s="182">
        <f t="shared" si="16"/>
        <v>543.625</v>
      </c>
      <c r="S50" s="182">
        <f t="shared" si="2"/>
        <v>2821.1669999999999</v>
      </c>
      <c r="U50" s="149">
        <f t="shared" si="3"/>
        <v>4452.0419999999995</v>
      </c>
    </row>
    <row r="51" spans="1:21" x14ac:dyDescent="0.3">
      <c r="A51" s="326"/>
      <c r="B51" s="327"/>
      <c r="C51" s="329"/>
      <c r="D51" s="170" t="s">
        <v>19</v>
      </c>
      <c r="E51" s="158"/>
      <c r="F51" s="158"/>
      <c r="G51" s="158"/>
      <c r="H51" s="159"/>
      <c r="I51" s="7"/>
      <c r="J51" s="159"/>
      <c r="K51" s="159"/>
      <c r="L51" s="159"/>
      <c r="M51" s="159"/>
      <c r="N51" s="159"/>
      <c r="O51" s="159"/>
      <c r="P51" s="159"/>
      <c r="Q51" s="159"/>
      <c r="R51" s="159"/>
      <c r="S51" s="182">
        <f t="shared" si="2"/>
        <v>0</v>
      </c>
      <c r="U51" s="148">
        <f t="shared" si="3"/>
        <v>0</v>
      </c>
    </row>
    <row r="52" spans="1:21" x14ac:dyDescent="0.3">
      <c r="A52" s="326"/>
      <c r="B52" s="327"/>
      <c r="C52" s="329"/>
      <c r="D52" s="183" t="s">
        <v>72</v>
      </c>
      <c r="E52" s="160"/>
      <c r="F52" s="160"/>
      <c r="G52" s="160"/>
      <c r="H52" s="159"/>
      <c r="I52" s="7"/>
      <c r="J52" s="159"/>
      <c r="K52" s="159"/>
      <c r="L52" s="159"/>
      <c r="M52" s="159"/>
      <c r="N52" s="159"/>
      <c r="O52" s="159"/>
      <c r="P52" s="159"/>
      <c r="Q52" s="159"/>
      <c r="R52" s="159"/>
      <c r="S52" s="182">
        <f t="shared" si="2"/>
        <v>0</v>
      </c>
      <c r="U52" s="148">
        <f t="shared" si="3"/>
        <v>0</v>
      </c>
    </row>
    <row r="53" spans="1:21" x14ac:dyDescent="0.3">
      <c r="A53" s="326"/>
      <c r="B53" s="327"/>
      <c r="C53" s="329"/>
      <c r="D53" s="170" t="s">
        <v>73</v>
      </c>
      <c r="E53" s="158"/>
      <c r="F53" s="158"/>
      <c r="G53" s="158"/>
      <c r="H53" s="159"/>
      <c r="I53" s="7"/>
      <c r="J53" s="159"/>
      <c r="K53" s="159"/>
      <c r="L53" s="159"/>
      <c r="M53" s="159"/>
      <c r="N53" s="159"/>
      <c r="O53" s="159"/>
      <c r="P53" s="159"/>
      <c r="Q53" s="159"/>
      <c r="R53" s="159"/>
      <c r="S53" s="182">
        <f t="shared" si="2"/>
        <v>0</v>
      </c>
      <c r="U53" s="148">
        <f t="shared" si="3"/>
        <v>0</v>
      </c>
    </row>
    <row r="54" spans="1:21" x14ac:dyDescent="0.3">
      <c r="A54" s="326"/>
      <c r="B54" s="327"/>
      <c r="C54" s="329"/>
      <c r="D54" s="170" t="s">
        <v>38</v>
      </c>
      <c r="E54" s="158">
        <v>0</v>
      </c>
      <c r="F54" s="158">
        <v>0</v>
      </c>
      <c r="G54" s="158">
        <v>0</v>
      </c>
      <c r="H54" s="159">
        <v>0</v>
      </c>
      <c r="I54" s="7">
        <v>0</v>
      </c>
      <c r="J54" s="159">
        <v>0</v>
      </c>
      <c r="K54" s="159">
        <v>543.625</v>
      </c>
      <c r="L54" s="159">
        <v>543.625</v>
      </c>
      <c r="M54" s="159">
        <v>543.625</v>
      </c>
      <c r="N54" s="159">
        <v>543.625</v>
      </c>
      <c r="O54" s="159">
        <v>543.625</v>
      </c>
      <c r="P54" s="159">
        <v>1733.9169999999999</v>
      </c>
      <c r="Q54" s="159">
        <v>543.625</v>
      </c>
      <c r="R54" s="159">
        <v>543.625</v>
      </c>
      <c r="S54" s="182">
        <f t="shared" si="2"/>
        <v>2821.1669999999999</v>
      </c>
      <c r="U54" s="148">
        <f t="shared" si="3"/>
        <v>4452.0419999999995</v>
      </c>
    </row>
    <row r="55" spans="1:21" ht="32.25" x14ac:dyDescent="0.3">
      <c r="A55" s="326"/>
      <c r="B55" s="327"/>
      <c r="C55" s="329"/>
      <c r="D55" s="184" t="s">
        <v>74</v>
      </c>
      <c r="E55" s="161"/>
      <c r="F55" s="161"/>
      <c r="G55" s="161"/>
      <c r="H55" s="159"/>
      <c r="I55" s="7"/>
      <c r="J55" s="159"/>
      <c r="K55" s="159"/>
      <c r="L55" s="159"/>
      <c r="M55" s="159"/>
      <c r="N55" s="159"/>
      <c r="O55" s="159"/>
      <c r="P55" s="159"/>
      <c r="Q55" s="159"/>
      <c r="R55" s="159"/>
      <c r="S55" s="182">
        <f t="shared" si="2"/>
        <v>0</v>
      </c>
      <c r="U55" s="148">
        <f t="shared" si="3"/>
        <v>0</v>
      </c>
    </row>
    <row r="56" spans="1:21" x14ac:dyDescent="0.3">
      <c r="A56" s="326"/>
      <c r="B56" s="327"/>
      <c r="C56" s="330"/>
      <c r="D56" s="170" t="s">
        <v>20</v>
      </c>
      <c r="E56" s="158"/>
      <c r="F56" s="158"/>
      <c r="G56" s="158"/>
      <c r="H56" s="159"/>
      <c r="I56" s="7"/>
      <c r="J56" s="159"/>
      <c r="K56" s="159"/>
      <c r="L56" s="159"/>
      <c r="M56" s="159"/>
      <c r="N56" s="159"/>
      <c r="O56" s="159"/>
      <c r="P56" s="159"/>
      <c r="Q56" s="159"/>
      <c r="R56" s="159"/>
      <c r="S56" s="182">
        <f t="shared" si="2"/>
        <v>0</v>
      </c>
      <c r="U56" s="148">
        <f t="shared" si="3"/>
        <v>0</v>
      </c>
    </row>
    <row r="57" spans="1:21" ht="18.75" customHeight="1" x14ac:dyDescent="0.3">
      <c r="A57" s="331" t="s">
        <v>156</v>
      </c>
      <c r="B57" s="327" t="s">
        <v>224</v>
      </c>
      <c r="C57" s="334" t="s">
        <v>249</v>
      </c>
      <c r="D57" s="181" t="s">
        <v>35</v>
      </c>
      <c r="E57" s="186">
        <f>E59+E60+E61</f>
        <v>0</v>
      </c>
      <c r="F57" s="186">
        <f>F59+F60+F61</f>
        <v>0</v>
      </c>
      <c r="G57" s="186">
        <f>G59+G60+G61</f>
        <v>0</v>
      </c>
      <c r="H57" s="182">
        <f>H59+H60+H61+H62+H63</f>
        <v>0</v>
      </c>
      <c r="I57" s="214">
        <f>I59+I60+I61+I62+I63</f>
        <v>0</v>
      </c>
      <c r="J57" s="182">
        <f>J59+J60+J61+J62+J63</f>
        <v>0</v>
      </c>
      <c r="K57" s="182">
        <f>K59+K60+K61+K62+K63</f>
        <v>0</v>
      </c>
      <c r="L57" s="182">
        <f>L59+L60+L61+L62+L63</f>
        <v>0</v>
      </c>
      <c r="M57" s="182">
        <v>100</v>
      </c>
      <c r="N57" s="182">
        <v>100</v>
      </c>
      <c r="O57" s="182">
        <f>O59+O60+O61</f>
        <v>100</v>
      </c>
      <c r="P57" s="182">
        <f>P59+P60+P61</f>
        <v>100</v>
      </c>
      <c r="Q57" s="182">
        <f>Q59+Q60+Q61</f>
        <v>100</v>
      </c>
      <c r="R57" s="182">
        <f>R59+R60+R61</f>
        <v>0</v>
      </c>
      <c r="S57" s="182">
        <f t="shared" si="2"/>
        <v>200</v>
      </c>
      <c r="U57" s="149">
        <f t="shared" ref="U57:U70" si="18">SUM(E57:P57)</f>
        <v>400</v>
      </c>
    </row>
    <row r="58" spans="1:21" x14ac:dyDescent="0.3">
      <c r="A58" s="332"/>
      <c r="B58" s="327"/>
      <c r="C58" s="335"/>
      <c r="D58" s="170" t="s">
        <v>19</v>
      </c>
      <c r="E58" s="158"/>
      <c r="F58" s="158"/>
      <c r="G58" s="158"/>
      <c r="H58" s="159"/>
      <c r="I58" s="7"/>
      <c r="J58" s="159"/>
      <c r="K58" s="159"/>
      <c r="L58" s="159"/>
      <c r="M58" s="159"/>
      <c r="N58" s="159"/>
      <c r="O58" s="159"/>
      <c r="P58" s="159"/>
      <c r="Q58" s="159"/>
      <c r="R58" s="159"/>
      <c r="S58" s="182">
        <f t="shared" si="2"/>
        <v>0</v>
      </c>
      <c r="U58" s="148">
        <f t="shared" si="18"/>
        <v>0</v>
      </c>
    </row>
    <row r="59" spans="1:21" x14ac:dyDescent="0.3">
      <c r="A59" s="332"/>
      <c r="B59" s="327"/>
      <c r="C59" s="335"/>
      <c r="D59" s="183" t="s">
        <v>72</v>
      </c>
      <c r="E59" s="160"/>
      <c r="F59" s="160"/>
      <c r="G59" s="160"/>
      <c r="H59" s="159"/>
      <c r="I59" s="7"/>
      <c r="J59" s="159"/>
      <c r="K59" s="159"/>
      <c r="L59" s="159"/>
      <c r="M59" s="159"/>
      <c r="N59" s="159"/>
      <c r="O59" s="159"/>
      <c r="P59" s="159"/>
      <c r="Q59" s="159"/>
      <c r="R59" s="159"/>
      <c r="S59" s="182">
        <f t="shared" si="2"/>
        <v>0</v>
      </c>
      <c r="U59" s="148">
        <f t="shared" si="18"/>
        <v>0</v>
      </c>
    </row>
    <row r="60" spans="1:21" x14ac:dyDescent="0.3">
      <c r="A60" s="332"/>
      <c r="B60" s="327"/>
      <c r="C60" s="335"/>
      <c r="D60" s="170" t="s">
        <v>73</v>
      </c>
      <c r="E60" s="158"/>
      <c r="F60" s="158"/>
      <c r="G60" s="158"/>
      <c r="H60" s="159"/>
      <c r="I60" s="7"/>
      <c r="J60" s="159"/>
      <c r="K60" s="159"/>
      <c r="L60" s="159"/>
      <c r="M60" s="159"/>
      <c r="N60" s="159"/>
      <c r="O60" s="159"/>
      <c r="P60" s="159"/>
      <c r="Q60" s="159"/>
      <c r="R60" s="159"/>
      <c r="S60" s="182">
        <f t="shared" si="2"/>
        <v>0</v>
      </c>
      <c r="U60" s="148">
        <f t="shared" si="18"/>
        <v>0</v>
      </c>
    </row>
    <row r="61" spans="1:21" x14ac:dyDescent="0.3">
      <c r="A61" s="332"/>
      <c r="B61" s="327"/>
      <c r="C61" s="335"/>
      <c r="D61" s="170" t="s">
        <v>38</v>
      </c>
      <c r="E61" s="158">
        <v>0</v>
      </c>
      <c r="F61" s="158">
        <v>0</v>
      </c>
      <c r="G61" s="158">
        <v>0</v>
      </c>
      <c r="H61" s="159">
        <v>0</v>
      </c>
      <c r="I61" s="7">
        <v>0</v>
      </c>
      <c r="J61" s="159">
        <v>0</v>
      </c>
      <c r="K61" s="159">
        <v>0</v>
      </c>
      <c r="L61" s="159">
        <v>0</v>
      </c>
      <c r="M61" s="159">
        <v>100</v>
      </c>
      <c r="N61" s="159">
        <v>100</v>
      </c>
      <c r="O61" s="159">
        <v>100</v>
      </c>
      <c r="P61" s="159">
        <v>100</v>
      </c>
      <c r="Q61" s="159">
        <v>100</v>
      </c>
      <c r="R61" s="159">
        <v>0</v>
      </c>
      <c r="S61" s="182">
        <f t="shared" si="2"/>
        <v>200</v>
      </c>
      <c r="U61" s="148">
        <f t="shared" si="18"/>
        <v>400</v>
      </c>
    </row>
    <row r="62" spans="1:21" ht="32.25" x14ac:dyDescent="0.3">
      <c r="A62" s="332"/>
      <c r="B62" s="327"/>
      <c r="C62" s="335"/>
      <c r="D62" s="184" t="s">
        <v>74</v>
      </c>
      <c r="E62" s="161"/>
      <c r="F62" s="161"/>
      <c r="G62" s="161"/>
      <c r="H62" s="159"/>
      <c r="I62" s="7"/>
      <c r="J62" s="159"/>
      <c r="K62" s="159"/>
      <c r="L62" s="159"/>
      <c r="M62" s="159"/>
      <c r="N62" s="159"/>
      <c r="O62" s="159"/>
      <c r="P62" s="159"/>
      <c r="Q62" s="159"/>
      <c r="R62" s="159"/>
      <c r="S62" s="182">
        <f t="shared" si="2"/>
        <v>0</v>
      </c>
      <c r="U62" s="148">
        <f t="shared" si="18"/>
        <v>0</v>
      </c>
    </row>
    <row r="63" spans="1:21" ht="33.75" customHeight="1" x14ac:dyDescent="0.3">
      <c r="A63" s="333"/>
      <c r="B63" s="327"/>
      <c r="C63" s="336"/>
      <c r="D63" s="170" t="s">
        <v>20</v>
      </c>
      <c r="E63" s="158"/>
      <c r="F63" s="158"/>
      <c r="G63" s="158"/>
      <c r="H63" s="159"/>
      <c r="I63" s="7"/>
      <c r="J63" s="159"/>
      <c r="K63" s="159"/>
      <c r="L63" s="159"/>
      <c r="M63" s="159"/>
      <c r="N63" s="159"/>
      <c r="O63" s="159"/>
      <c r="P63" s="159"/>
      <c r="Q63" s="159"/>
      <c r="R63" s="159"/>
      <c r="S63" s="182">
        <f t="shared" si="2"/>
        <v>0</v>
      </c>
      <c r="U63" s="148">
        <f t="shared" si="18"/>
        <v>0</v>
      </c>
    </row>
    <row r="64" spans="1:21" ht="18.75" customHeight="1" x14ac:dyDescent="0.3">
      <c r="A64" s="326" t="s">
        <v>157</v>
      </c>
      <c r="B64" s="327" t="s">
        <v>224</v>
      </c>
      <c r="C64" s="328" t="s">
        <v>258</v>
      </c>
      <c r="D64" s="181" t="s">
        <v>35</v>
      </c>
      <c r="E64" s="186">
        <f>E66+E67+E68</f>
        <v>0</v>
      </c>
      <c r="F64" s="186">
        <f>F66+F67+F68</f>
        <v>0</v>
      </c>
      <c r="G64" s="186">
        <f>G66+G67+G68</f>
        <v>0</v>
      </c>
      <c r="H64" s="182">
        <f>H66+H67+H68+H69+H70</f>
        <v>0</v>
      </c>
      <c r="I64" s="214">
        <f>I66+I67+I68+I69+I70</f>
        <v>0</v>
      </c>
      <c r="J64" s="182">
        <f>J66+J67+J68+J69+J70</f>
        <v>0</v>
      </c>
      <c r="K64" s="182">
        <f>K66+K67+K68+K69+K70</f>
        <v>0</v>
      </c>
      <c r="L64" s="182">
        <f>L66+L67+L68+L69+L70</f>
        <v>730.65</v>
      </c>
      <c r="M64" s="182">
        <f t="shared" ref="M64:R64" si="19">M66+M67+M68</f>
        <v>2001.297</v>
      </c>
      <c r="N64" s="182">
        <f t="shared" si="19"/>
        <v>4347.1499999999996</v>
      </c>
      <c r="O64" s="182">
        <f t="shared" si="19"/>
        <v>760</v>
      </c>
      <c r="P64" s="182">
        <f t="shared" si="19"/>
        <v>0</v>
      </c>
      <c r="Q64" s="182">
        <f t="shared" si="19"/>
        <v>0</v>
      </c>
      <c r="R64" s="182">
        <f t="shared" si="19"/>
        <v>0</v>
      </c>
      <c r="S64" s="182">
        <f t="shared" si="2"/>
        <v>0</v>
      </c>
      <c r="U64" s="149">
        <f t="shared" si="18"/>
        <v>7839.0969999999998</v>
      </c>
    </row>
    <row r="65" spans="1:21" x14ac:dyDescent="0.3">
      <c r="A65" s="326"/>
      <c r="B65" s="327"/>
      <c r="C65" s="329"/>
      <c r="D65" s="170" t="s">
        <v>19</v>
      </c>
      <c r="E65" s="158"/>
      <c r="F65" s="158"/>
      <c r="G65" s="158"/>
      <c r="H65" s="159"/>
      <c r="I65" s="7"/>
      <c r="J65" s="159"/>
      <c r="K65" s="159"/>
      <c r="L65" s="159"/>
      <c r="M65" s="159"/>
      <c r="N65" s="159"/>
      <c r="O65" s="159"/>
      <c r="P65" s="159"/>
      <c r="Q65" s="159"/>
      <c r="R65" s="159"/>
      <c r="S65" s="182">
        <f t="shared" si="2"/>
        <v>0</v>
      </c>
      <c r="U65" s="148">
        <f t="shared" si="18"/>
        <v>0</v>
      </c>
    </row>
    <row r="66" spans="1:21" x14ac:dyDescent="0.3">
      <c r="A66" s="326"/>
      <c r="B66" s="327"/>
      <c r="C66" s="329"/>
      <c r="D66" s="183" t="s">
        <v>72</v>
      </c>
      <c r="E66" s="160"/>
      <c r="F66" s="160"/>
      <c r="G66" s="160"/>
      <c r="H66" s="159"/>
      <c r="I66" s="7"/>
      <c r="J66" s="159"/>
      <c r="K66" s="159"/>
      <c r="L66" s="159"/>
      <c r="M66" s="159"/>
      <c r="N66" s="159"/>
      <c r="O66" s="159"/>
      <c r="P66" s="159"/>
      <c r="Q66" s="159"/>
      <c r="R66" s="159"/>
      <c r="S66" s="182">
        <f t="shared" si="2"/>
        <v>0</v>
      </c>
      <c r="U66" s="148">
        <f t="shared" si="18"/>
        <v>0</v>
      </c>
    </row>
    <row r="67" spans="1:21" x14ac:dyDescent="0.3">
      <c r="A67" s="326"/>
      <c r="B67" s="327"/>
      <c r="C67" s="329"/>
      <c r="D67" s="170" t="s">
        <v>73</v>
      </c>
      <c r="E67" s="158"/>
      <c r="F67" s="158"/>
      <c r="G67" s="158"/>
      <c r="H67" s="159"/>
      <c r="I67" s="7"/>
      <c r="J67" s="159"/>
      <c r="K67" s="159"/>
      <c r="L67" s="159"/>
      <c r="M67" s="159"/>
      <c r="N67" s="159"/>
      <c r="O67" s="159"/>
      <c r="P67" s="159"/>
      <c r="Q67" s="159"/>
      <c r="R67" s="159"/>
      <c r="S67" s="182">
        <f t="shared" si="2"/>
        <v>0</v>
      </c>
      <c r="U67" s="148">
        <f t="shared" si="18"/>
        <v>0</v>
      </c>
    </row>
    <row r="68" spans="1:21" x14ac:dyDescent="0.3">
      <c r="A68" s="326"/>
      <c r="B68" s="327"/>
      <c r="C68" s="329"/>
      <c r="D68" s="170" t="s">
        <v>38</v>
      </c>
      <c r="E68" s="158">
        <v>0</v>
      </c>
      <c r="F68" s="158">
        <v>0</v>
      </c>
      <c r="G68" s="158">
        <v>0</v>
      </c>
      <c r="H68" s="159">
        <v>0</v>
      </c>
      <c r="I68" s="7">
        <v>0</v>
      </c>
      <c r="J68" s="159">
        <v>0</v>
      </c>
      <c r="K68" s="159">
        <v>0</v>
      </c>
      <c r="L68" s="159">
        <v>730.65</v>
      </c>
      <c r="M68" s="159">
        <v>2001.297</v>
      </c>
      <c r="N68" s="159">
        <v>4347.1499999999996</v>
      </c>
      <c r="O68" s="159">
        <v>760</v>
      </c>
      <c r="P68" s="159">
        <f>'[1]пр 8 к ОМ'!J20</f>
        <v>0</v>
      </c>
      <c r="Q68" s="159">
        <f>'[1]пр 8 к ОМ'!J20</f>
        <v>0</v>
      </c>
      <c r="R68" s="159">
        <f>'[1]пр 8 к ОМ'!L20</f>
        <v>0</v>
      </c>
      <c r="S68" s="182">
        <f t="shared" si="2"/>
        <v>0</v>
      </c>
      <c r="U68" s="148">
        <f t="shared" si="18"/>
        <v>7839.0969999999998</v>
      </c>
    </row>
    <row r="69" spans="1:21" ht="32.25" x14ac:dyDescent="0.3">
      <c r="A69" s="326"/>
      <c r="B69" s="327"/>
      <c r="C69" s="329"/>
      <c r="D69" s="184" t="s">
        <v>74</v>
      </c>
      <c r="E69" s="161"/>
      <c r="F69" s="161"/>
      <c r="G69" s="161"/>
      <c r="H69" s="159"/>
      <c r="I69" s="7"/>
      <c r="J69" s="159"/>
      <c r="K69" s="159"/>
      <c r="L69" s="159"/>
      <c r="M69" s="159"/>
      <c r="N69" s="159"/>
      <c r="O69" s="159"/>
      <c r="P69" s="159"/>
      <c r="Q69" s="159"/>
      <c r="R69" s="159"/>
      <c r="S69" s="182">
        <f t="shared" si="2"/>
        <v>0</v>
      </c>
      <c r="U69" s="148">
        <f t="shared" si="18"/>
        <v>0</v>
      </c>
    </row>
    <row r="70" spans="1:21" x14ac:dyDescent="0.3">
      <c r="A70" s="326"/>
      <c r="B70" s="327"/>
      <c r="C70" s="330"/>
      <c r="D70" s="170" t="s">
        <v>20</v>
      </c>
      <c r="E70" s="158"/>
      <c r="F70" s="158"/>
      <c r="G70" s="158"/>
      <c r="H70" s="159"/>
      <c r="I70" s="7"/>
      <c r="J70" s="159"/>
      <c r="K70" s="159"/>
      <c r="L70" s="159"/>
      <c r="M70" s="159"/>
      <c r="N70" s="159"/>
      <c r="O70" s="159"/>
      <c r="P70" s="159"/>
      <c r="Q70" s="159"/>
      <c r="R70" s="159"/>
      <c r="S70" s="182">
        <f>O70+P70+R70</f>
        <v>0</v>
      </c>
      <c r="U70" s="148">
        <f t="shared" si="18"/>
        <v>0</v>
      </c>
    </row>
    <row r="71" spans="1:21" ht="18.75" customHeight="1" x14ac:dyDescent="0.3">
      <c r="A71" s="326" t="s">
        <v>158</v>
      </c>
      <c r="B71" s="327" t="s">
        <v>224</v>
      </c>
      <c r="C71" s="310" t="s">
        <v>320</v>
      </c>
      <c r="D71" s="181" t="s">
        <v>35</v>
      </c>
      <c r="E71" s="186">
        <f>E73+E74+E75</f>
        <v>0</v>
      </c>
      <c r="F71" s="186">
        <f>F73+F74+F75</f>
        <v>0</v>
      </c>
      <c r="G71" s="186">
        <f>G73+G74+G75</f>
        <v>0</v>
      </c>
      <c r="H71" s="182">
        <f>H73+H74+H75+H76+H77</f>
        <v>0</v>
      </c>
      <c r="I71" s="214">
        <f>I73+I74+I75+I76+I77</f>
        <v>0</v>
      </c>
      <c r="J71" s="182">
        <f>J73+J74+J75+J76+J77</f>
        <v>0</v>
      </c>
      <c r="K71" s="182">
        <f>K73+K74+K75+K76+K77</f>
        <v>0</v>
      </c>
      <c r="L71" s="182">
        <f>L73+L74+L75+L76+L77</f>
        <v>730.65</v>
      </c>
      <c r="M71" s="182">
        <f t="shared" ref="M71:R71" si="20">M73+M74+M75</f>
        <v>2001.297</v>
      </c>
      <c r="N71" s="182">
        <f t="shared" si="20"/>
        <v>4347.1499999999996</v>
      </c>
      <c r="O71" s="182">
        <f t="shared" si="20"/>
        <v>0</v>
      </c>
      <c r="P71" s="182">
        <f t="shared" si="20"/>
        <v>3500</v>
      </c>
      <c r="Q71" s="182">
        <f t="shared" si="20"/>
        <v>0</v>
      </c>
      <c r="R71" s="182">
        <f t="shared" si="20"/>
        <v>0</v>
      </c>
      <c r="S71" s="182">
        <f t="shared" ref="S71:S76" si="21">P71+R71+Q71</f>
        <v>3500</v>
      </c>
    </row>
    <row r="72" spans="1:21" x14ac:dyDescent="0.3">
      <c r="A72" s="326"/>
      <c r="B72" s="327"/>
      <c r="C72" s="311"/>
      <c r="D72" s="170" t="s">
        <v>19</v>
      </c>
      <c r="E72" s="158"/>
      <c r="F72" s="158"/>
      <c r="G72" s="158"/>
      <c r="H72" s="159"/>
      <c r="I72" s="7"/>
      <c r="J72" s="159"/>
      <c r="K72" s="159"/>
      <c r="L72" s="159"/>
      <c r="M72" s="159"/>
      <c r="N72" s="159"/>
      <c r="O72" s="159"/>
      <c r="P72" s="159"/>
      <c r="Q72" s="159"/>
      <c r="R72" s="159"/>
      <c r="S72" s="182">
        <f t="shared" si="21"/>
        <v>0</v>
      </c>
    </row>
    <row r="73" spans="1:21" x14ac:dyDescent="0.3">
      <c r="A73" s="326"/>
      <c r="B73" s="327"/>
      <c r="C73" s="311"/>
      <c r="D73" s="183" t="s">
        <v>72</v>
      </c>
      <c r="E73" s="160"/>
      <c r="F73" s="160"/>
      <c r="G73" s="160"/>
      <c r="H73" s="159"/>
      <c r="I73" s="7"/>
      <c r="J73" s="159"/>
      <c r="K73" s="159"/>
      <c r="L73" s="159"/>
      <c r="M73" s="159"/>
      <c r="N73" s="159"/>
      <c r="O73" s="159"/>
      <c r="P73" s="159"/>
      <c r="Q73" s="159"/>
      <c r="R73" s="159"/>
      <c r="S73" s="182">
        <f t="shared" si="21"/>
        <v>0</v>
      </c>
    </row>
    <row r="74" spans="1:21" x14ac:dyDescent="0.3">
      <c r="A74" s="326"/>
      <c r="B74" s="327"/>
      <c r="C74" s="311"/>
      <c r="D74" s="170" t="s">
        <v>73</v>
      </c>
      <c r="E74" s="158"/>
      <c r="F74" s="158"/>
      <c r="G74" s="158"/>
      <c r="H74" s="159"/>
      <c r="I74" s="7"/>
      <c r="J74" s="159"/>
      <c r="K74" s="159"/>
      <c r="L74" s="159"/>
      <c r="M74" s="159"/>
      <c r="N74" s="159"/>
      <c r="O74" s="159"/>
      <c r="P74" s="159">
        <f>'пр 8 к ОМ'!J24</f>
        <v>3500</v>
      </c>
      <c r="Q74" s="159">
        <f>'пр 8 к ОМ'!K24</f>
        <v>0</v>
      </c>
      <c r="R74" s="159">
        <f>'пр 8 к ОМ'!L24</f>
        <v>0</v>
      </c>
      <c r="S74" s="182">
        <f t="shared" si="21"/>
        <v>3500</v>
      </c>
    </row>
    <row r="75" spans="1:21" x14ac:dyDescent="0.3">
      <c r="A75" s="326"/>
      <c r="B75" s="327"/>
      <c r="C75" s="311"/>
      <c r="D75" s="170" t="s">
        <v>38</v>
      </c>
      <c r="E75" s="158">
        <v>0</v>
      </c>
      <c r="F75" s="158">
        <v>0</v>
      </c>
      <c r="G75" s="158">
        <v>0</v>
      </c>
      <c r="H75" s="159">
        <v>0</v>
      </c>
      <c r="I75" s="7">
        <v>0</v>
      </c>
      <c r="J75" s="159">
        <v>0</v>
      </c>
      <c r="K75" s="159">
        <v>0</v>
      </c>
      <c r="L75" s="159">
        <v>730.65</v>
      </c>
      <c r="M75" s="159">
        <v>2001.297</v>
      </c>
      <c r="N75" s="159">
        <v>4347.1499999999996</v>
      </c>
      <c r="O75" s="159">
        <f>'[1]пр 8 к ОМ'!I27</f>
        <v>0</v>
      </c>
      <c r="P75" s="159">
        <f>'[1]пр 8 к ОМ'!J27</f>
        <v>0</v>
      </c>
      <c r="Q75" s="159">
        <f>'[1]пр 8 к ОМ'!J27</f>
        <v>0</v>
      </c>
      <c r="R75" s="159">
        <f>'[1]пр 8 к ОМ'!L27</f>
        <v>0</v>
      </c>
      <c r="S75" s="182">
        <f t="shared" si="21"/>
        <v>0</v>
      </c>
    </row>
    <row r="76" spans="1:21" ht="32.25" x14ac:dyDescent="0.3">
      <c r="A76" s="326"/>
      <c r="B76" s="327"/>
      <c r="C76" s="311"/>
      <c r="D76" s="184" t="s">
        <v>74</v>
      </c>
      <c r="E76" s="161"/>
      <c r="F76" s="161"/>
      <c r="G76" s="161"/>
      <c r="H76" s="159"/>
      <c r="I76" s="7"/>
      <c r="J76" s="159"/>
      <c r="K76" s="159"/>
      <c r="L76" s="159"/>
      <c r="M76" s="159"/>
      <c r="N76" s="159"/>
      <c r="O76" s="159"/>
      <c r="P76" s="159"/>
      <c r="Q76" s="159"/>
      <c r="R76" s="159"/>
      <c r="S76" s="182">
        <f t="shared" si="21"/>
        <v>0</v>
      </c>
    </row>
    <row r="77" spans="1:21" x14ac:dyDescent="0.3">
      <c r="A77" s="326"/>
      <c r="B77" s="327"/>
      <c r="C77" s="312"/>
      <c r="D77" s="170" t="s">
        <v>20</v>
      </c>
      <c r="E77" s="158"/>
      <c r="F77" s="158"/>
      <c r="G77" s="158"/>
      <c r="H77" s="159"/>
      <c r="I77" s="7"/>
      <c r="J77" s="159"/>
      <c r="K77" s="159"/>
      <c r="L77" s="159"/>
      <c r="M77" s="159"/>
      <c r="N77" s="159"/>
      <c r="O77" s="159"/>
      <c r="P77" s="159"/>
      <c r="Q77" s="159"/>
      <c r="R77" s="159"/>
      <c r="S77" s="182">
        <f>O77+P77+R77</f>
        <v>0</v>
      </c>
    </row>
  </sheetData>
  <mergeCells count="38">
    <mergeCell ref="A50:A56"/>
    <mergeCell ref="B50:B56"/>
    <mergeCell ref="C50:C56"/>
    <mergeCell ref="A43:A49"/>
    <mergeCell ref="B43:B49"/>
    <mergeCell ref="C43:C49"/>
    <mergeCell ref="B36:B42"/>
    <mergeCell ref="S12:S13"/>
    <mergeCell ref="A15:A21"/>
    <mergeCell ref="B15:B21"/>
    <mergeCell ref="C15:C21"/>
    <mergeCell ref="A29:A35"/>
    <mergeCell ref="C29:C35"/>
    <mergeCell ref="B29:B35"/>
    <mergeCell ref="D12:D13"/>
    <mergeCell ref="A36:A42"/>
    <mergeCell ref="A57:A63"/>
    <mergeCell ref="B57:B63"/>
    <mergeCell ref="C57:C63"/>
    <mergeCell ref="O2:S2"/>
    <mergeCell ref="A9:S9"/>
    <mergeCell ref="B22:B28"/>
    <mergeCell ref="C22:C28"/>
    <mergeCell ref="A12:A13"/>
    <mergeCell ref="B12:B13"/>
    <mergeCell ref="C12:C13"/>
    <mergeCell ref="A5:S5"/>
    <mergeCell ref="A6:S6"/>
    <mergeCell ref="A7:S7"/>
    <mergeCell ref="A8:S8"/>
    <mergeCell ref="A10:S10"/>
    <mergeCell ref="C36:C42"/>
    <mergeCell ref="A71:A77"/>
    <mergeCell ref="B71:B77"/>
    <mergeCell ref="C71:C77"/>
    <mergeCell ref="A64:A70"/>
    <mergeCell ref="B64:B70"/>
    <mergeCell ref="C64:C70"/>
  </mergeCells>
  <pageMargins left="0.78740157480314965" right="0.78740157480314965" top="1.1811023622047245" bottom="0.39370078740157483" header="0.31496062992125984" footer="0.31496062992125984"/>
  <pageSetup paperSize="9" scale="57" firstPageNumber="87" fitToHeight="2" orientation="landscape" useFirstPageNumber="1" r:id="rId1"/>
  <headerFooter>
    <oddHeader>&amp;C&amp;P</oddHeader>
  </headerFooter>
  <rowBreaks count="1" manualBreakCount="1">
    <brk id="35"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29"/>
  <sheetViews>
    <sheetView view="pageBreakPreview" zoomScaleNormal="70" zoomScaleSheetLayoutView="100" workbookViewId="0">
      <selection activeCell="B16" sqref="A16:O29"/>
    </sheetView>
  </sheetViews>
  <sheetFormatPr defaultRowHeight="15.75" x14ac:dyDescent="0.25"/>
  <cols>
    <col min="1" max="1" width="5.375" style="16" customWidth="1"/>
    <col min="2" max="2" width="40" style="17" customWidth="1"/>
    <col min="3" max="3" width="11.5" style="16" customWidth="1"/>
    <col min="4" max="4" width="14.875" style="17" customWidth="1"/>
    <col min="5" max="15" width="14.25" style="17" hidden="1" customWidth="1"/>
    <col min="16" max="16" width="13.125" style="17" customWidth="1"/>
    <col min="17" max="18" width="13.75" style="17" customWidth="1"/>
    <col min="19" max="19" width="9" style="17" customWidth="1"/>
    <col min="20" max="16384" width="9" style="17"/>
  </cols>
  <sheetData>
    <row r="1" spans="1:19" ht="69.75" customHeight="1" x14ac:dyDescent="0.25">
      <c r="O1" s="246" t="s">
        <v>165</v>
      </c>
      <c r="P1" s="246"/>
      <c r="Q1" s="246"/>
      <c r="R1" s="246"/>
    </row>
    <row r="2" spans="1:19" ht="18.75" x14ac:dyDescent="0.25">
      <c r="A2" s="248" t="s">
        <v>1</v>
      </c>
      <c r="B2" s="248"/>
      <c r="C2" s="248"/>
      <c r="D2" s="248"/>
      <c r="E2" s="248"/>
      <c r="F2" s="248"/>
      <c r="G2" s="248"/>
      <c r="H2" s="248"/>
      <c r="I2" s="248"/>
      <c r="J2" s="248"/>
      <c r="K2" s="248"/>
      <c r="L2" s="248"/>
      <c r="M2" s="248"/>
      <c r="N2" s="248"/>
      <c r="O2" s="248"/>
      <c r="P2" s="248"/>
      <c r="Q2" s="234"/>
      <c r="R2" s="95"/>
    </row>
    <row r="3" spans="1:19" ht="18.75" x14ac:dyDescent="0.25">
      <c r="A3" s="257" t="s">
        <v>71</v>
      </c>
      <c r="B3" s="248"/>
      <c r="C3" s="248"/>
      <c r="D3" s="248"/>
      <c r="E3" s="248"/>
      <c r="F3" s="248"/>
      <c r="G3" s="248"/>
      <c r="H3" s="248"/>
      <c r="I3" s="248"/>
      <c r="J3" s="248"/>
      <c r="K3" s="248"/>
      <c r="L3" s="248"/>
      <c r="M3" s="248"/>
      <c r="N3" s="248"/>
      <c r="O3" s="248"/>
      <c r="P3" s="248"/>
      <c r="Q3" s="234"/>
      <c r="R3" s="95"/>
    </row>
    <row r="4" spans="1:19" ht="36" customHeight="1" x14ac:dyDescent="0.25">
      <c r="A4" s="257" t="s">
        <v>166</v>
      </c>
      <c r="B4" s="248"/>
      <c r="C4" s="248"/>
      <c r="D4" s="248"/>
      <c r="E4" s="248"/>
      <c r="F4" s="248"/>
      <c r="G4" s="248"/>
      <c r="H4" s="248"/>
      <c r="I4" s="248"/>
      <c r="J4" s="248"/>
      <c r="K4" s="248"/>
      <c r="L4" s="248"/>
      <c r="M4" s="248"/>
      <c r="N4" s="248"/>
      <c r="O4" s="248"/>
      <c r="P4" s="248"/>
      <c r="Q4" s="234"/>
      <c r="R4" s="95"/>
    </row>
    <row r="5" spans="1:19" ht="18.75" x14ac:dyDescent="0.25">
      <c r="A5" s="18"/>
    </row>
    <row r="6" spans="1:19" ht="15.75" customHeight="1" x14ac:dyDescent="0.25">
      <c r="A6" s="247" t="s">
        <v>17</v>
      </c>
      <c r="B6" s="247" t="s">
        <v>44</v>
      </c>
      <c r="C6" s="247" t="s">
        <v>2</v>
      </c>
      <c r="D6" s="247" t="s">
        <v>45</v>
      </c>
      <c r="E6" s="227"/>
      <c r="F6" s="227"/>
      <c r="G6" s="227"/>
      <c r="H6" s="227"/>
      <c r="I6" s="227"/>
      <c r="J6" s="227"/>
      <c r="K6" s="228"/>
      <c r="L6" s="227"/>
      <c r="M6" s="227"/>
      <c r="N6" s="227"/>
      <c r="O6" s="247"/>
      <c r="P6" s="247"/>
      <c r="Q6" s="247"/>
      <c r="R6" s="247"/>
      <c r="S6" s="104"/>
    </row>
    <row r="7" spans="1:19" x14ac:dyDescent="0.25">
      <c r="A7" s="247"/>
      <c r="B7" s="247"/>
      <c r="C7" s="247"/>
      <c r="D7" s="247"/>
      <c r="E7" s="227" t="s">
        <v>54</v>
      </c>
      <c r="F7" s="227" t="s">
        <v>55</v>
      </c>
      <c r="G7" s="227" t="s">
        <v>58</v>
      </c>
      <c r="H7" s="227" t="s">
        <v>51</v>
      </c>
      <c r="I7" s="227" t="s">
        <v>52</v>
      </c>
      <c r="J7" s="227" t="s">
        <v>53</v>
      </c>
      <c r="K7" s="228" t="s">
        <v>56</v>
      </c>
      <c r="L7" s="227" t="s">
        <v>218</v>
      </c>
      <c r="M7" s="227" t="s">
        <v>208</v>
      </c>
      <c r="N7" s="227" t="s">
        <v>214</v>
      </c>
      <c r="O7" s="195" t="s">
        <v>215</v>
      </c>
      <c r="P7" s="195" t="s">
        <v>57</v>
      </c>
      <c r="Q7" s="233" t="s">
        <v>278</v>
      </c>
      <c r="R7" s="233" t="s">
        <v>312</v>
      </c>
    </row>
    <row r="8" spans="1:19" x14ac:dyDescent="0.25">
      <c r="A8" s="2">
        <v>1</v>
      </c>
      <c r="B8" s="2">
        <v>2</v>
      </c>
      <c r="C8" s="2">
        <v>3</v>
      </c>
      <c r="D8" s="2">
        <v>4</v>
      </c>
      <c r="E8" s="227">
        <v>5</v>
      </c>
      <c r="F8" s="227">
        <v>6</v>
      </c>
      <c r="G8" s="227">
        <v>7</v>
      </c>
      <c r="H8" s="227">
        <v>8</v>
      </c>
      <c r="I8" s="227">
        <v>9</v>
      </c>
      <c r="J8" s="227">
        <v>10</v>
      </c>
      <c r="K8" s="228">
        <v>11</v>
      </c>
      <c r="L8" s="227">
        <v>12</v>
      </c>
      <c r="M8" s="227">
        <v>13</v>
      </c>
      <c r="N8" s="227">
        <v>14</v>
      </c>
      <c r="O8" s="2">
        <v>15</v>
      </c>
      <c r="P8" s="2">
        <v>16</v>
      </c>
      <c r="Q8" s="233">
        <v>17</v>
      </c>
      <c r="R8" s="94">
        <v>18</v>
      </c>
    </row>
    <row r="9" spans="1:19" ht="33.75" customHeight="1" x14ac:dyDescent="0.25">
      <c r="A9" s="258" t="str">
        <f>'пр 2 к ПП1'!A10:M10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59"/>
      <c r="C9" s="259"/>
      <c r="D9" s="259"/>
      <c r="E9" s="259"/>
      <c r="F9" s="259"/>
      <c r="G9" s="259"/>
      <c r="H9" s="259"/>
      <c r="I9" s="259"/>
      <c r="J9" s="259"/>
      <c r="K9" s="259"/>
      <c r="L9" s="259"/>
      <c r="M9" s="259"/>
      <c r="N9" s="259"/>
      <c r="O9" s="259"/>
      <c r="P9" s="259"/>
      <c r="Q9" s="259"/>
      <c r="R9" s="260"/>
    </row>
    <row r="10" spans="1:19" ht="33" customHeight="1" x14ac:dyDescent="0.25">
      <c r="A10" s="258" t="str">
        <f>'пр 2 к ПП1'!A11:M11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59"/>
      <c r="C10" s="259"/>
      <c r="D10" s="259"/>
      <c r="E10" s="259"/>
      <c r="F10" s="259"/>
      <c r="G10" s="259"/>
      <c r="H10" s="259"/>
      <c r="I10" s="259"/>
      <c r="J10" s="259"/>
      <c r="K10" s="259"/>
      <c r="L10" s="259"/>
      <c r="M10" s="259"/>
      <c r="N10" s="259"/>
      <c r="O10" s="259"/>
      <c r="P10" s="259"/>
      <c r="Q10" s="259"/>
      <c r="R10" s="260"/>
    </row>
    <row r="11" spans="1:19" ht="69" customHeight="1" x14ac:dyDescent="0.25">
      <c r="A11" s="2" t="s">
        <v>3</v>
      </c>
      <c r="B11" s="156" t="s">
        <v>86</v>
      </c>
      <c r="C11" s="209" t="s">
        <v>283</v>
      </c>
      <c r="D11" s="209" t="s">
        <v>151</v>
      </c>
      <c r="E11" s="150">
        <v>1</v>
      </c>
      <c r="F11" s="150">
        <v>1</v>
      </c>
      <c r="G11" s="150">
        <v>1</v>
      </c>
      <c r="H11" s="150">
        <v>1</v>
      </c>
      <c r="I11" s="150">
        <v>1</v>
      </c>
      <c r="J11" s="150">
        <v>1</v>
      </c>
      <c r="K11" s="150">
        <v>1</v>
      </c>
      <c r="L11" s="150">
        <v>1</v>
      </c>
      <c r="M11" s="150">
        <v>1</v>
      </c>
      <c r="N11" s="150">
        <v>1</v>
      </c>
      <c r="O11" s="150">
        <v>1</v>
      </c>
      <c r="P11" s="150">
        <v>1</v>
      </c>
      <c r="Q11" s="150">
        <v>1</v>
      </c>
      <c r="R11" s="150">
        <v>1</v>
      </c>
    </row>
    <row r="12" spans="1:19" ht="60.75" customHeight="1" x14ac:dyDescent="0.25">
      <c r="A12" s="2" t="s">
        <v>62</v>
      </c>
      <c r="B12" s="156" t="s">
        <v>285</v>
      </c>
      <c r="C12" s="209" t="s">
        <v>283</v>
      </c>
      <c r="D12" s="2" t="s">
        <v>151</v>
      </c>
      <c r="E12" s="114">
        <v>2</v>
      </c>
      <c r="F12" s="114">
        <v>2</v>
      </c>
      <c r="G12" s="114">
        <v>2</v>
      </c>
      <c r="H12" s="114">
        <v>2</v>
      </c>
      <c r="I12" s="114">
        <v>2</v>
      </c>
      <c r="J12" s="114">
        <v>0</v>
      </c>
      <c r="K12" s="114">
        <v>0</v>
      </c>
      <c r="L12" s="114">
        <v>0</v>
      </c>
      <c r="M12" s="114">
        <v>0</v>
      </c>
      <c r="N12" s="114">
        <v>0</v>
      </c>
      <c r="O12" s="114">
        <v>0</v>
      </c>
      <c r="P12" s="114">
        <v>0</v>
      </c>
      <c r="Q12" s="114">
        <v>0</v>
      </c>
      <c r="R12" s="114">
        <v>0</v>
      </c>
    </row>
    <row r="13" spans="1:19" ht="74.25" customHeight="1" x14ac:dyDescent="0.25">
      <c r="A13" s="2" t="s">
        <v>64</v>
      </c>
      <c r="B13" s="129" t="s">
        <v>89</v>
      </c>
      <c r="C13" s="209" t="s">
        <v>284</v>
      </c>
      <c r="D13" s="2" t="s">
        <v>151</v>
      </c>
      <c r="E13" s="114">
        <v>13</v>
      </c>
      <c r="F13" s="114">
        <v>12</v>
      </c>
      <c r="G13" s="114">
        <v>12</v>
      </c>
      <c r="H13" s="114">
        <v>12</v>
      </c>
      <c r="I13" s="114">
        <v>12</v>
      </c>
      <c r="J13" s="114" t="s">
        <v>204</v>
      </c>
      <c r="K13" s="114">
        <v>1</v>
      </c>
      <c r="L13" s="114" t="s">
        <v>204</v>
      </c>
      <c r="M13" s="114" t="s">
        <v>204</v>
      </c>
      <c r="N13" s="114">
        <v>2</v>
      </c>
      <c r="O13" s="114">
        <v>2</v>
      </c>
      <c r="P13" s="114">
        <v>2</v>
      </c>
      <c r="Q13" s="114">
        <v>2</v>
      </c>
      <c r="R13" s="114">
        <v>2</v>
      </c>
    </row>
    <row r="14" spans="1:19" ht="45.75" customHeight="1" x14ac:dyDescent="0.25">
      <c r="A14" s="36" t="s">
        <v>65</v>
      </c>
      <c r="B14" s="35" t="s">
        <v>90</v>
      </c>
      <c r="C14" s="222" t="s">
        <v>283</v>
      </c>
      <c r="D14" s="2" t="s">
        <v>151</v>
      </c>
      <c r="E14" s="151">
        <v>1</v>
      </c>
      <c r="F14" s="151">
        <v>1</v>
      </c>
      <c r="G14" s="151">
        <v>1</v>
      </c>
      <c r="H14" s="151">
        <v>1</v>
      </c>
      <c r="I14" s="151">
        <v>1</v>
      </c>
      <c r="J14" s="151">
        <v>1</v>
      </c>
      <c r="K14" s="151">
        <v>1</v>
      </c>
      <c r="L14" s="151">
        <v>1</v>
      </c>
      <c r="M14" s="151">
        <v>1</v>
      </c>
      <c r="N14" s="151">
        <v>1</v>
      </c>
      <c r="O14" s="151">
        <v>1</v>
      </c>
      <c r="P14" s="151">
        <v>1</v>
      </c>
      <c r="Q14" s="151">
        <v>1</v>
      </c>
      <c r="R14" s="151">
        <v>1</v>
      </c>
    </row>
    <row r="15" spans="1:19" ht="18.75" x14ac:dyDescent="0.25">
      <c r="A15" s="18"/>
    </row>
    <row r="16" spans="1:19" ht="18.75" x14ac:dyDescent="0.25">
      <c r="A16" s="18"/>
    </row>
    <row r="19" spans="1:18" x14ac:dyDescent="0.25">
      <c r="A19" s="256" t="s">
        <v>190</v>
      </c>
      <c r="B19" s="256"/>
      <c r="C19" s="256"/>
      <c r="D19" s="256"/>
      <c r="E19" s="256"/>
      <c r="F19" s="256"/>
      <c r="G19" s="256"/>
      <c r="H19" s="256"/>
      <c r="I19" s="256"/>
      <c r="J19" s="256"/>
      <c r="K19" s="256"/>
      <c r="L19" s="256"/>
      <c r="M19" s="256"/>
      <c r="N19" s="256"/>
      <c r="O19" s="256"/>
    </row>
    <row r="20" spans="1:18" x14ac:dyDescent="0.25">
      <c r="A20" s="256"/>
      <c r="B20" s="256"/>
      <c r="C20" s="256"/>
      <c r="D20" s="256"/>
      <c r="E20" s="256"/>
      <c r="F20" s="256"/>
      <c r="G20" s="256"/>
      <c r="H20" s="256"/>
      <c r="I20" s="256"/>
      <c r="J20" s="256"/>
      <c r="K20" s="256"/>
      <c r="L20" s="256"/>
      <c r="M20" s="256"/>
      <c r="N20" s="256"/>
      <c r="O20" s="256"/>
    </row>
    <row r="21" spans="1:18" x14ac:dyDescent="0.25">
      <c r="A21" s="256"/>
      <c r="B21" s="256"/>
      <c r="C21" s="256"/>
      <c r="D21" s="256"/>
      <c r="E21" s="256"/>
      <c r="F21" s="256"/>
      <c r="G21" s="256"/>
      <c r="H21" s="256"/>
      <c r="I21" s="256"/>
      <c r="J21" s="256"/>
      <c r="K21" s="256"/>
      <c r="L21" s="256"/>
      <c r="M21" s="256"/>
      <c r="N21" s="256"/>
      <c r="O21" s="256"/>
      <c r="P21" s="103"/>
      <c r="Q21" s="103"/>
      <c r="R21" s="103"/>
    </row>
    <row r="22" spans="1:18" x14ac:dyDescent="0.25">
      <c r="A22" s="256"/>
      <c r="B22" s="256"/>
      <c r="C22" s="256"/>
      <c r="D22" s="256"/>
      <c r="E22" s="256"/>
      <c r="F22" s="256"/>
      <c r="G22" s="256"/>
      <c r="H22" s="256"/>
      <c r="I22" s="256"/>
      <c r="J22" s="256"/>
      <c r="K22" s="256"/>
      <c r="L22" s="256"/>
      <c r="M22" s="256"/>
      <c r="N22" s="256"/>
      <c r="O22" s="256"/>
    </row>
    <row r="23" spans="1:18" x14ac:dyDescent="0.25">
      <c r="A23" s="256"/>
      <c r="B23" s="256"/>
      <c r="C23" s="256"/>
      <c r="D23" s="256"/>
      <c r="E23" s="256"/>
      <c r="F23" s="256"/>
      <c r="G23" s="256"/>
      <c r="H23" s="256"/>
      <c r="I23" s="256"/>
      <c r="J23" s="256"/>
      <c r="K23" s="256"/>
      <c r="L23" s="256"/>
      <c r="M23" s="256"/>
      <c r="N23" s="256"/>
      <c r="O23" s="256"/>
    </row>
    <row r="24" spans="1:18" x14ac:dyDescent="0.25">
      <c r="A24" s="256"/>
      <c r="B24" s="256"/>
      <c r="C24" s="256"/>
      <c r="D24" s="256"/>
      <c r="E24" s="256"/>
      <c r="F24" s="256"/>
      <c r="G24" s="256"/>
      <c r="H24" s="256"/>
      <c r="I24" s="256"/>
      <c r="J24" s="256"/>
      <c r="K24" s="256"/>
      <c r="L24" s="256"/>
      <c r="M24" s="256"/>
      <c r="N24" s="256"/>
      <c r="O24" s="256"/>
    </row>
    <row r="25" spans="1:18" x14ac:dyDescent="0.25">
      <c r="A25" s="256"/>
      <c r="B25" s="256"/>
      <c r="C25" s="256"/>
      <c r="D25" s="256"/>
      <c r="E25" s="256"/>
      <c r="F25" s="256"/>
      <c r="G25" s="256"/>
      <c r="H25" s="256"/>
      <c r="I25" s="256"/>
      <c r="J25" s="256"/>
      <c r="K25" s="256"/>
      <c r="L25" s="256"/>
      <c r="M25" s="256"/>
      <c r="N25" s="256"/>
      <c r="O25" s="256"/>
    </row>
    <row r="26" spans="1:18" x14ac:dyDescent="0.25">
      <c r="A26" s="256"/>
      <c r="B26" s="256"/>
      <c r="C26" s="256"/>
      <c r="D26" s="256"/>
      <c r="E26" s="256"/>
      <c r="F26" s="256"/>
      <c r="G26" s="256"/>
      <c r="H26" s="256"/>
      <c r="I26" s="256"/>
      <c r="J26" s="256"/>
      <c r="K26" s="256"/>
      <c r="L26" s="256"/>
      <c r="M26" s="256"/>
      <c r="N26" s="256"/>
      <c r="O26" s="256"/>
    </row>
    <row r="27" spans="1:18" x14ac:dyDescent="0.25">
      <c r="A27" s="256"/>
      <c r="B27" s="256"/>
      <c r="C27" s="256"/>
      <c r="D27" s="256"/>
      <c r="E27" s="256"/>
      <c r="F27" s="256"/>
      <c r="G27" s="256"/>
      <c r="H27" s="256"/>
      <c r="I27" s="256"/>
      <c r="J27" s="256"/>
      <c r="K27" s="256"/>
      <c r="L27" s="256"/>
      <c r="M27" s="256"/>
      <c r="N27" s="256"/>
      <c r="O27" s="256"/>
    </row>
    <row r="28" spans="1:18" x14ac:dyDescent="0.25">
      <c r="A28" s="256"/>
      <c r="B28" s="256"/>
      <c r="C28" s="256"/>
      <c r="D28" s="256"/>
      <c r="E28" s="256"/>
      <c r="F28" s="256"/>
      <c r="G28" s="256"/>
      <c r="H28" s="256"/>
      <c r="I28" s="256"/>
      <c r="J28" s="256"/>
      <c r="K28" s="256"/>
      <c r="L28" s="256"/>
      <c r="M28" s="256"/>
      <c r="N28" s="256"/>
      <c r="O28" s="256"/>
    </row>
    <row r="29" spans="1:18" x14ac:dyDescent="0.25">
      <c r="A29" s="256"/>
      <c r="B29" s="256"/>
      <c r="C29" s="256"/>
      <c r="D29" s="256"/>
      <c r="E29" s="256"/>
      <c r="F29" s="256"/>
      <c r="G29" s="256"/>
      <c r="H29" s="256"/>
      <c r="I29" s="256"/>
      <c r="J29" s="256"/>
      <c r="K29" s="256"/>
      <c r="L29" s="256"/>
      <c r="M29" s="256"/>
      <c r="N29" s="256"/>
      <c r="O29" s="256"/>
    </row>
  </sheetData>
  <mergeCells count="12">
    <mergeCell ref="O1:R1"/>
    <mergeCell ref="O6:R6"/>
    <mergeCell ref="A19:O29"/>
    <mergeCell ref="A2:P2"/>
    <mergeCell ref="A3:P3"/>
    <mergeCell ref="A6:A7"/>
    <mergeCell ref="B6:B7"/>
    <mergeCell ref="C6:C7"/>
    <mergeCell ref="D6:D7"/>
    <mergeCell ref="A4:P4"/>
    <mergeCell ref="A9:R9"/>
    <mergeCell ref="A10:R10"/>
  </mergeCells>
  <pageMargins left="0.78740157480314965" right="0.39370078740157483" top="1.1811023622047245" bottom="0.39370078740157483" header="0.31496062992125984" footer="0.31496062992125984"/>
  <pageSetup paperSize="9" scale="87" firstPageNumber="64" orientation="landscape"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9"/>
  <sheetViews>
    <sheetView view="pageBreakPreview" zoomScale="85" zoomScaleNormal="70" zoomScaleSheetLayoutView="85" workbookViewId="0">
      <selection activeCell="I19" sqref="I19"/>
    </sheetView>
  </sheetViews>
  <sheetFormatPr defaultRowHeight="18.75" x14ac:dyDescent="0.25"/>
  <cols>
    <col min="1" max="1" width="4.75" style="18" customWidth="1"/>
    <col min="2" max="2" width="30.125" style="50" customWidth="1"/>
    <col min="3" max="3" width="24.5" style="50" customWidth="1"/>
    <col min="4" max="5" width="7.375" style="50" customWidth="1"/>
    <col min="6" max="6" width="14.5" style="50" customWidth="1"/>
    <col min="7" max="7" width="5.75" style="50" customWidth="1"/>
    <col min="8" max="8" width="12" style="50" hidden="1" customWidth="1"/>
    <col min="9" max="11" width="12" style="50" customWidth="1"/>
    <col min="12" max="12" width="15.875" style="50" customWidth="1"/>
    <col min="13" max="13" width="42.375" style="50" customWidth="1"/>
    <col min="14" max="16384" width="9" style="50"/>
  </cols>
  <sheetData>
    <row r="1" spans="1:13" ht="63.75" customHeight="1" x14ac:dyDescent="0.25">
      <c r="L1" s="246" t="s">
        <v>113</v>
      </c>
      <c r="M1" s="246"/>
    </row>
    <row r="4" spans="1:13" x14ac:dyDescent="0.25">
      <c r="A4" s="248" t="s">
        <v>1</v>
      </c>
      <c r="B4" s="248"/>
      <c r="C4" s="248"/>
      <c r="D4" s="248"/>
      <c r="E4" s="248"/>
      <c r="F4" s="248"/>
      <c r="G4" s="248"/>
      <c r="H4" s="248"/>
      <c r="I4" s="248"/>
      <c r="J4" s="248"/>
      <c r="K4" s="248"/>
      <c r="L4" s="248"/>
      <c r="M4" s="248"/>
    </row>
    <row r="5" spans="1:13" x14ac:dyDescent="0.25">
      <c r="A5" s="248" t="s">
        <v>112</v>
      </c>
      <c r="B5" s="248"/>
      <c r="C5" s="248"/>
      <c r="D5" s="248"/>
      <c r="E5" s="248"/>
      <c r="F5" s="248"/>
      <c r="G5" s="248"/>
      <c r="H5" s="248"/>
      <c r="I5" s="248"/>
      <c r="J5" s="248"/>
      <c r="K5" s="248"/>
      <c r="L5" s="248"/>
      <c r="M5" s="248"/>
    </row>
    <row r="6" spans="1:13" ht="4.5" customHeight="1" x14ac:dyDescent="0.25"/>
    <row r="7" spans="1:13" ht="18.75" customHeight="1" x14ac:dyDescent="0.25">
      <c r="A7" s="247" t="s">
        <v>17</v>
      </c>
      <c r="B7" s="247" t="s">
        <v>47</v>
      </c>
      <c r="C7" s="247" t="s">
        <v>24</v>
      </c>
      <c r="D7" s="247" t="s">
        <v>22</v>
      </c>
      <c r="E7" s="247"/>
      <c r="F7" s="247"/>
      <c r="G7" s="247"/>
      <c r="H7" s="265"/>
      <c r="I7" s="265"/>
      <c r="J7" s="265"/>
      <c r="K7" s="265"/>
      <c r="L7" s="266"/>
      <c r="M7" s="247" t="s">
        <v>49</v>
      </c>
    </row>
    <row r="8" spans="1:13" ht="117.75" customHeight="1" x14ac:dyDescent="0.25">
      <c r="A8" s="247"/>
      <c r="B8" s="247"/>
      <c r="C8" s="247"/>
      <c r="D8" s="2" t="s">
        <v>24</v>
      </c>
      <c r="E8" s="2" t="s">
        <v>25</v>
      </c>
      <c r="F8" s="2" t="s">
        <v>26</v>
      </c>
      <c r="G8" s="2" t="s">
        <v>27</v>
      </c>
      <c r="H8" s="134">
        <v>2024</v>
      </c>
      <c r="I8" s="134">
        <v>2025</v>
      </c>
      <c r="J8" s="233">
        <v>2026</v>
      </c>
      <c r="K8" s="195">
        <v>2027</v>
      </c>
      <c r="L8" s="2" t="s">
        <v>50</v>
      </c>
      <c r="M8" s="247"/>
    </row>
    <row r="9" spans="1:13" x14ac:dyDescent="0.25">
      <c r="A9" s="2">
        <v>1</v>
      </c>
      <c r="B9" s="2">
        <v>2</v>
      </c>
      <c r="C9" s="2">
        <v>3</v>
      </c>
      <c r="D9" s="2">
        <v>4</v>
      </c>
      <c r="E9" s="2">
        <v>5</v>
      </c>
      <c r="F9" s="2">
        <v>6</v>
      </c>
      <c r="G9" s="2">
        <v>7</v>
      </c>
      <c r="H9" s="125">
        <v>10</v>
      </c>
      <c r="I9" s="125">
        <v>11</v>
      </c>
      <c r="J9" s="233">
        <v>12</v>
      </c>
      <c r="K9" s="195">
        <v>13</v>
      </c>
      <c r="L9" s="125">
        <v>14</v>
      </c>
      <c r="M9" s="125">
        <v>15</v>
      </c>
    </row>
    <row r="10" spans="1:13" s="51" customFormat="1" x14ac:dyDescent="0.25">
      <c r="A10" s="261" t="s">
        <v>117</v>
      </c>
      <c r="B10" s="262"/>
      <c r="C10" s="262"/>
      <c r="D10" s="262"/>
      <c r="E10" s="262"/>
      <c r="F10" s="262"/>
      <c r="G10" s="262"/>
      <c r="H10" s="262"/>
      <c r="I10" s="262"/>
      <c r="J10" s="262"/>
      <c r="K10" s="262"/>
      <c r="L10" s="262"/>
      <c r="M10" s="264"/>
    </row>
    <row r="11" spans="1:13" s="51" customFormat="1" ht="35.25" customHeight="1" x14ac:dyDescent="0.25">
      <c r="A11" s="261" t="s">
        <v>202</v>
      </c>
      <c r="B11" s="262"/>
      <c r="C11" s="262"/>
      <c r="D11" s="262"/>
      <c r="E11" s="262"/>
      <c r="F11" s="262"/>
      <c r="G11" s="262"/>
      <c r="H11" s="263"/>
      <c r="I11" s="263"/>
      <c r="J11" s="263"/>
      <c r="K11" s="263"/>
      <c r="L11" s="262"/>
      <c r="M11" s="264"/>
    </row>
    <row r="12" spans="1:13" ht="68.25" customHeight="1" x14ac:dyDescent="0.25">
      <c r="A12" s="19" t="s">
        <v>3</v>
      </c>
      <c r="B12" s="152" t="s">
        <v>114</v>
      </c>
      <c r="C12" s="267" t="s">
        <v>70</v>
      </c>
      <c r="D12" s="2">
        <v>242</v>
      </c>
      <c r="E12" s="52" t="s">
        <v>116</v>
      </c>
      <c r="F12" s="2">
        <v>1110081620</v>
      </c>
      <c r="G12" s="45">
        <v>247</v>
      </c>
      <c r="H12" s="123">
        <v>8266.3109999999997</v>
      </c>
      <c r="I12" s="123">
        <v>7509.933</v>
      </c>
      <c r="J12" s="198">
        <v>7509.933</v>
      </c>
      <c r="K12" s="198">
        <v>7509.933</v>
      </c>
      <c r="L12" s="121">
        <f>I12+J12+K12</f>
        <v>22529.798999999999</v>
      </c>
      <c r="M12" s="1" t="s">
        <v>288</v>
      </c>
    </row>
    <row r="13" spans="1:13" ht="68.25" customHeight="1" x14ac:dyDescent="0.25">
      <c r="A13" s="19" t="s">
        <v>62</v>
      </c>
      <c r="B13" s="153" t="s">
        <v>88</v>
      </c>
      <c r="C13" s="268"/>
      <c r="D13" s="2">
        <v>242</v>
      </c>
      <c r="E13" s="52" t="s">
        <v>116</v>
      </c>
      <c r="F13" s="2">
        <v>1110081630</v>
      </c>
      <c r="G13" s="2">
        <v>244</v>
      </c>
      <c r="H13" s="122">
        <v>0</v>
      </c>
      <c r="I13" s="122">
        <v>0</v>
      </c>
      <c r="J13" s="199">
        <v>0</v>
      </c>
      <c r="K13" s="199">
        <v>0</v>
      </c>
      <c r="L13" s="121">
        <f t="shared" ref="L13:L16" si="0">I13+J13+K13</f>
        <v>0</v>
      </c>
      <c r="M13" s="1" t="s">
        <v>286</v>
      </c>
    </row>
    <row r="14" spans="1:13" ht="54.75" customHeight="1" x14ac:dyDescent="0.25">
      <c r="A14" s="275" t="s">
        <v>64</v>
      </c>
      <c r="B14" s="272" t="s">
        <v>89</v>
      </c>
      <c r="C14" s="189" t="s">
        <v>70</v>
      </c>
      <c r="D14" s="2">
        <v>242</v>
      </c>
      <c r="E14" s="52" t="s">
        <v>116</v>
      </c>
      <c r="F14" s="2">
        <v>1110081640</v>
      </c>
      <c r="G14" s="2">
        <v>244</v>
      </c>
      <c r="H14" s="53">
        <v>0</v>
      </c>
      <c r="I14" s="53">
        <v>0</v>
      </c>
      <c r="J14" s="121">
        <v>0</v>
      </c>
      <c r="K14" s="121">
        <v>0</v>
      </c>
      <c r="L14" s="121">
        <f t="shared" si="0"/>
        <v>0</v>
      </c>
      <c r="M14" s="269" t="s">
        <v>287</v>
      </c>
    </row>
    <row r="15" spans="1:13" ht="45" customHeight="1" x14ac:dyDescent="0.25">
      <c r="A15" s="276"/>
      <c r="B15" s="273"/>
      <c r="C15" s="267" t="s">
        <v>276</v>
      </c>
      <c r="D15" s="267">
        <v>247</v>
      </c>
      <c r="E15" s="52" t="s">
        <v>116</v>
      </c>
      <c r="F15" s="203">
        <v>1110081640</v>
      </c>
      <c r="G15" s="203">
        <v>540</v>
      </c>
      <c r="H15" s="53">
        <v>2598.7820000000002</v>
      </c>
      <c r="I15" s="53">
        <v>1920</v>
      </c>
      <c r="J15" s="121">
        <v>0</v>
      </c>
      <c r="K15" s="121">
        <v>0</v>
      </c>
      <c r="L15" s="121">
        <f t="shared" si="0"/>
        <v>1920</v>
      </c>
      <c r="M15" s="270"/>
    </row>
    <row r="16" spans="1:13" ht="50.25" customHeight="1" x14ac:dyDescent="0.25">
      <c r="A16" s="277"/>
      <c r="B16" s="274"/>
      <c r="C16" s="268"/>
      <c r="D16" s="268"/>
      <c r="E16" s="52" t="s">
        <v>116</v>
      </c>
      <c r="F16" s="188">
        <v>1110076660</v>
      </c>
      <c r="G16" s="188">
        <v>540</v>
      </c>
      <c r="H16" s="53">
        <v>0</v>
      </c>
      <c r="I16" s="53">
        <v>0</v>
      </c>
      <c r="J16" s="121">
        <v>0</v>
      </c>
      <c r="K16" s="121">
        <v>0</v>
      </c>
      <c r="L16" s="121">
        <f t="shared" si="0"/>
        <v>0</v>
      </c>
      <c r="M16" s="271"/>
    </row>
    <row r="17" spans="1:13" ht="201.75" customHeight="1" x14ac:dyDescent="0.25">
      <c r="A17" s="19" t="s">
        <v>65</v>
      </c>
      <c r="B17" s="152" t="s">
        <v>115</v>
      </c>
      <c r="C17" s="9" t="s">
        <v>70</v>
      </c>
      <c r="D17" s="2">
        <v>242</v>
      </c>
      <c r="E17" s="52" t="s">
        <v>116</v>
      </c>
      <c r="F17" s="2">
        <v>1110081650</v>
      </c>
      <c r="G17" s="2">
        <v>244</v>
      </c>
      <c r="H17" s="53">
        <v>62417.16</v>
      </c>
      <c r="I17" s="53">
        <v>48095.326999999997</v>
      </c>
      <c r="J17" s="121">
        <v>10049.749</v>
      </c>
      <c r="K17" s="121">
        <v>10049.749</v>
      </c>
      <c r="L17" s="121">
        <f>I17+J17+K17</f>
        <v>68194.824999999997</v>
      </c>
      <c r="M17" s="1" t="s">
        <v>289</v>
      </c>
    </row>
    <row r="18" spans="1:13" s="57" customFormat="1" x14ac:dyDescent="0.25">
      <c r="A18" s="54"/>
      <c r="B18" s="9" t="s">
        <v>80</v>
      </c>
      <c r="C18" s="54" t="s">
        <v>29</v>
      </c>
      <c r="D18" s="54" t="s">
        <v>29</v>
      </c>
      <c r="E18" s="54" t="s">
        <v>29</v>
      </c>
      <c r="F18" s="54" t="s">
        <v>29</v>
      </c>
      <c r="G18" s="55" t="s">
        <v>29</v>
      </c>
      <c r="H18" s="56">
        <f>SUM(H12:H17)</f>
        <v>73282.252999999997</v>
      </c>
      <c r="I18" s="56">
        <f>SUM(I12:I17)</f>
        <v>57525.259999999995</v>
      </c>
      <c r="J18" s="56">
        <f>SUM(J12:J17)</f>
        <v>17559.682000000001</v>
      </c>
      <c r="K18" s="56">
        <f>SUM(K12:K17)</f>
        <v>17559.682000000001</v>
      </c>
      <c r="L18" s="130">
        <f>I18+J18+K18</f>
        <v>92644.623999999996</v>
      </c>
      <c r="M18" s="55"/>
    </row>
    <row r="22" spans="1:13" x14ac:dyDescent="0.25">
      <c r="H22" s="58"/>
      <c r="I22" s="58"/>
      <c r="J22" s="58"/>
      <c r="K22" s="58"/>
      <c r="L22" s="58"/>
    </row>
    <row r="23" spans="1:13" x14ac:dyDescent="0.25">
      <c r="H23" s="58"/>
      <c r="I23" s="58"/>
      <c r="J23" s="58"/>
      <c r="K23" s="58"/>
      <c r="L23" s="58"/>
    </row>
    <row r="24" spans="1:13" x14ac:dyDescent="0.25">
      <c r="H24" s="58"/>
      <c r="I24" s="58"/>
      <c r="J24" s="58"/>
      <c r="K24" s="58"/>
      <c r="L24" s="58"/>
    </row>
    <row r="25" spans="1:13" x14ac:dyDescent="0.25">
      <c r="H25" s="58"/>
      <c r="I25" s="58"/>
      <c r="J25" s="58"/>
      <c r="K25" s="58"/>
      <c r="L25" s="58"/>
    </row>
    <row r="26" spans="1:13" x14ac:dyDescent="0.25">
      <c r="H26" s="59"/>
      <c r="I26" s="59"/>
      <c r="J26" s="59"/>
      <c r="K26" s="59"/>
      <c r="L26" s="59"/>
    </row>
    <row r="27" spans="1:13" x14ac:dyDescent="0.25">
      <c r="H27" s="58"/>
      <c r="I27" s="58"/>
      <c r="J27" s="58"/>
      <c r="K27" s="58"/>
      <c r="L27" s="58"/>
    </row>
    <row r="28" spans="1:13" x14ac:dyDescent="0.25">
      <c r="H28" s="58"/>
      <c r="I28" s="58"/>
      <c r="J28" s="58"/>
      <c r="K28" s="58"/>
      <c r="L28" s="58"/>
    </row>
    <row r="29" spans="1:13" x14ac:dyDescent="0.25">
      <c r="H29" s="58"/>
      <c r="I29" s="58"/>
      <c r="J29" s="58"/>
      <c r="K29" s="58"/>
      <c r="L29" s="58"/>
    </row>
  </sheetData>
  <autoFilter ref="A7:M17">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7">
    <mergeCell ref="C12:C13"/>
    <mergeCell ref="M14:M16"/>
    <mergeCell ref="B14:B16"/>
    <mergeCell ref="A14:A16"/>
    <mergeCell ref="C15:C16"/>
    <mergeCell ref="D15:D16"/>
    <mergeCell ref="A11:M11"/>
    <mergeCell ref="A10:M10"/>
    <mergeCell ref="L1:M1"/>
    <mergeCell ref="A4:M4"/>
    <mergeCell ref="A5:M5"/>
    <mergeCell ref="A7:A8"/>
    <mergeCell ref="B7:B8"/>
    <mergeCell ref="C7:C8"/>
    <mergeCell ref="D7:G7"/>
    <mergeCell ref="H7:L7"/>
    <mergeCell ref="M7:M8"/>
  </mergeCells>
  <pageMargins left="0.78740157480314965" right="0.78740157480314965" top="1.1811023622047245" bottom="0.39370078740157483" header="0.31496062992125984" footer="0.31496062992125984"/>
  <pageSetup paperSize="9" scale="64" firstPageNumber="65" fitToHeight="0" orientation="landscape" useFirstPageNumber="1" r:id="rId1"/>
  <headerFooter>
    <oddHeader>&amp;C&amp;P</oddHeader>
  </headerFooter>
  <rowBreaks count="1" manualBreakCount="1">
    <brk id="1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15"/>
  <sheetViews>
    <sheetView view="pageBreakPreview" zoomScaleNormal="100" zoomScaleSheetLayoutView="100" workbookViewId="0">
      <selection activeCell="R20" sqref="R20"/>
    </sheetView>
  </sheetViews>
  <sheetFormatPr defaultRowHeight="15.75" x14ac:dyDescent="0.2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64.5" customHeight="1" x14ac:dyDescent="0.25">
      <c r="O1" s="246"/>
      <c r="P1" s="246"/>
      <c r="Q1" s="246"/>
      <c r="R1" s="246"/>
    </row>
    <row r="2" spans="1:18" ht="18.75" x14ac:dyDescent="0.25">
      <c r="A2" s="18"/>
    </row>
    <row r="3" spans="1:18" ht="18.75" x14ac:dyDescent="0.25">
      <c r="A3" s="18"/>
    </row>
    <row r="4" spans="1:18" ht="18.75" x14ac:dyDescent="0.25">
      <c r="A4" s="248" t="s">
        <v>1</v>
      </c>
      <c r="B4" s="248"/>
      <c r="C4" s="248"/>
      <c r="D4" s="248"/>
      <c r="E4" s="248"/>
      <c r="F4" s="248"/>
      <c r="G4" s="248"/>
      <c r="H4" s="248"/>
      <c r="I4" s="248"/>
      <c r="J4" s="248"/>
      <c r="K4" s="248"/>
      <c r="L4" s="248"/>
      <c r="M4" s="248"/>
      <c r="N4" s="248"/>
      <c r="O4" s="248"/>
      <c r="P4" s="248"/>
      <c r="Q4" s="248"/>
      <c r="R4" s="248"/>
    </row>
    <row r="5" spans="1:18" ht="48" customHeight="1" x14ac:dyDescent="0.25">
      <c r="A5" s="257" t="s">
        <v>167</v>
      </c>
      <c r="B5" s="248"/>
      <c r="C5" s="248"/>
      <c r="D5" s="248"/>
      <c r="E5" s="248"/>
      <c r="F5" s="248"/>
      <c r="G5" s="248"/>
      <c r="H5" s="248"/>
      <c r="I5" s="248"/>
      <c r="J5" s="248"/>
      <c r="K5" s="248"/>
      <c r="L5" s="248"/>
      <c r="M5" s="248"/>
      <c r="N5" s="248"/>
      <c r="O5" s="248"/>
      <c r="P5" s="248"/>
      <c r="Q5" s="248"/>
      <c r="R5" s="248"/>
    </row>
    <row r="6" spans="1:18" ht="18.75" x14ac:dyDescent="0.25">
      <c r="A6" s="18"/>
    </row>
    <row r="7" spans="1:18" ht="15.75" customHeight="1" x14ac:dyDescent="0.25">
      <c r="A7" s="247" t="s">
        <v>17</v>
      </c>
      <c r="B7" s="247" t="s">
        <v>44</v>
      </c>
      <c r="C7" s="247" t="s">
        <v>2</v>
      </c>
      <c r="D7" s="247" t="s">
        <v>45</v>
      </c>
      <c r="E7" s="230"/>
      <c r="F7" s="230"/>
      <c r="G7" s="230"/>
      <c r="H7" s="230"/>
      <c r="I7" s="230"/>
      <c r="J7" s="230"/>
      <c r="K7" s="230"/>
      <c r="L7" s="230"/>
      <c r="M7" s="230"/>
      <c r="N7" s="230"/>
      <c r="O7" s="278" t="s">
        <v>46</v>
      </c>
      <c r="P7" s="265"/>
      <c r="Q7" s="265"/>
      <c r="R7" s="266"/>
    </row>
    <row r="8" spans="1:18" x14ac:dyDescent="0.25">
      <c r="A8" s="247"/>
      <c r="B8" s="247"/>
      <c r="C8" s="247"/>
      <c r="D8" s="247"/>
      <c r="E8" s="229" t="s">
        <v>54</v>
      </c>
      <c r="F8" s="229" t="s">
        <v>55</v>
      </c>
      <c r="G8" s="229" t="s">
        <v>58</v>
      </c>
      <c r="H8" s="229" t="s">
        <v>51</v>
      </c>
      <c r="I8" s="229" t="s">
        <v>52</v>
      </c>
      <c r="J8" s="229" t="s">
        <v>53</v>
      </c>
      <c r="K8" s="229" t="s">
        <v>56</v>
      </c>
      <c r="L8" s="229" t="s">
        <v>218</v>
      </c>
      <c r="M8" s="229" t="s">
        <v>208</v>
      </c>
      <c r="N8" s="229" t="s">
        <v>214</v>
      </c>
      <c r="O8" s="202" t="s">
        <v>215</v>
      </c>
      <c r="P8" s="202" t="s">
        <v>57</v>
      </c>
      <c r="Q8" s="232" t="s">
        <v>278</v>
      </c>
      <c r="R8" s="232" t="s">
        <v>312</v>
      </c>
    </row>
    <row r="9" spans="1:18" x14ac:dyDescent="0.25">
      <c r="A9" s="2">
        <v>1</v>
      </c>
      <c r="B9" s="2">
        <v>2</v>
      </c>
      <c r="C9" s="2">
        <v>3</v>
      </c>
      <c r="D9" s="2">
        <v>4</v>
      </c>
      <c r="E9" s="228">
        <v>5</v>
      </c>
      <c r="F9" s="228">
        <v>6</v>
      </c>
      <c r="G9" s="228">
        <v>7</v>
      </c>
      <c r="H9" s="228">
        <v>8</v>
      </c>
      <c r="I9" s="228">
        <v>9</v>
      </c>
      <c r="J9" s="228">
        <v>10</v>
      </c>
      <c r="K9" s="228">
        <v>11</v>
      </c>
      <c r="L9" s="228">
        <v>12</v>
      </c>
      <c r="M9" s="228">
        <v>13</v>
      </c>
      <c r="N9" s="228">
        <v>14</v>
      </c>
      <c r="O9" s="2">
        <v>15</v>
      </c>
      <c r="P9" s="2">
        <v>16</v>
      </c>
      <c r="Q9" s="233">
        <v>17</v>
      </c>
      <c r="R9" s="2">
        <v>18</v>
      </c>
    </row>
    <row r="10" spans="1:18" x14ac:dyDescent="0.25">
      <c r="A10" s="258" t="str">
        <f>'пр 2 к ПП2'!A10:M10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59"/>
      <c r="C10" s="259"/>
      <c r="D10" s="259"/>
      <c r="E10" s="259"/>
      <c r="F10" s="259"/>
      <c r="G10" s="259"/>
      <c r="H10" s="259"/>
      <c r="I10" s="259"/>
      <c r="J10" s="259"/>
      <c r="K10" s="259"/>
      <c r="L10" s="259"/>
      <c r="M10" s="259"/>
      <c r="N10" s="259"/>
      <c r="O10" s="259"/>
      <c r="P10" s="259"/>
      <c r="Q10" s="259"/>
      <c r="R10" s="260"/>
    </row>
    <row r="11" spans="1:18" ht="33.75" customHeight="1" x14ac:dyDescent="0.25">
      <c r="A11" s="258" t="str">
        <f>'пр 2 к ПП2'!A11:M11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59"/>
      <c r="C11" s="259"/>
      <c r="D11" s="259"/>
      <c r="E11" s="259"/>
      <c r="F11" s="259"/>
      <c r="G11" s="259"/>
      <c r="H11" s="259"/>
      <c r="I11" s="259"/>
      <c r="J11" s="259"/>
      <c r="K11" s="259"/>
      <c r="L11" s="259"/>
      <c r="M11" s="259"/>
      <c r="N11" s="259"/>
      <c r="O11" s="259"/>
      <c r="P11" s="259"/>
      <c r="Q11" s="259"/>
      <c r="R11" s="260"/>
    </row>
    <row r="12" spans="1:18" ht="80.25" customHeight="1" x14ac:dyDescent="0.25">
      <c r="A12" s="2" t="s">
        <v>3</v>
      </c>
      <c r="B12" s="37" t="s">
        <v>91</v>
      </c>
      <c r="C12" s="2" t="s">
        <v>131</v>
      </c>
      <c r="D12" s="2" t="s">
        <v>61</v>
      </c>
      <c r="E12" s="150">
        <v>122</v>
      </c>
      <c r="F12" s="150">
        <v>122</v>
      </c>
      <c r="G12" s="150">
        <v>143</v>
      </c>
      <c r="H12" s="150">
        <v>143</v>
      </c>
      <c r="I12" s="150">
        <v>145</v>
      </c>
      <c r="J12" s="150">
        <v>125</v>
      </c>
      <c r="K12" s="150">
        <v>103</v>
      </c>
      <c r="L12" s="150">
        <v>100</v>
      </c>
      <c r="M12" s="150">
        <v>100</v>
      </c>
      <c r="N12" s="150">
        <v>100</v>
      </c>
      <c r="O12" s="4" t="s">
        <v>256</v>
      </c>
      <c r="P12" s="4" t="s">
        <v>256</v>
      </c>
      <c r="Q12" s="4" t="s">
        <v>256</v>
      </c>
      <c r="R12" s="4" t="s">
        <v>256</v>
      </c>
    </row>
    <row r="13" spans="1:18" s="141" customFormat="1" ht="80.25" customHeight="1" x14ac:dyDescent="0.25">
      <c r="A13" s="165" t="s">
        <v>62</v>
      </c>
      <c r="B13" s="171" t="s">
        <v>201</v>
      </c>
      <c r="C13" s="165" t="s">
        <v>131</v>
      </c>
      <c r="D13" s="165" t="s">
        <v>61</v>
      </c>
      <c r="E13" s="172" t="s">
        <v>219</v>
      </c>
      <c r="F13" s="172" t="s">
        <v>219</v>
      </c>
      <c r="G13" s="172" t="s">
        <v>219</v>
      </c>
      <c r="H13" s="172" t="s">
        <v>219</v>
      </c>
      <c r="I13" s="172" t="s">
        <v>219</v>
      </c>
      <c r="J13" s="172" t="s">
        <v>219</v>
      </c>
      <c r="K13" s="172" t="s">
        <v>219</v>
      </c>
      <c r="L13" s="172" t="s">
        <v>219</v>
      </c>
      <c r="M13" s="172" t="s">
        <v>219</v>
      </c>
      <c r="N13" s="172" t="s">
        <v>219</v>
      </c>
      <c r="O13" s="172" t="s">
        <v>219</v>
      </c>
      <c r="P13" s="172" t="s">
        <v>219</v>
      </c>
      <c r="Q13" s="172" t="s">
        <v>219</v>
      </c>
      <c r="R13" s="172" t="s">
        <v>219</v>
      </c>
    </row>
    <row r="14" spans="1:18" x14ac:dyDescent="0.25">
      <c r="A14" s="2"/>
      <c r="B14" s="9"/>
      <c r="C14" s="2"/>
      <c r="D14" s="2"/>
      <c r="E14" s="3"/>
      <c r="F14" s="3"/>
      <c r="G14" s="3"/>
      <c r="H14" s="3"/>
      <c r="I14" s="3"/>
      <c r="J14" s="3"/>
      <c r="K14" s="3"/>
      <c r="L14" s="3"/>
      <c r="M14" s="3"/>
      <c r="N14" s="3"/>
      <c r="O14" s="3"/>
      <c r="P14" s="3"/>
      <c r="Q14" s="3"/>
      <c r="R14" s="3"/>
    </row>
    <row r="15" spans="1:18" ht="18.75" x14ac:dyDescent="0.25">
      <c r="A15" s="18"/>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8" firstPageNumber="67"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16"/>
  <sheetViews>
    <sheetView view="pageBreakPreview" topLeftCell="C1" zoomScaleNormal="70" zoomScaleSheetLayoutView="100" workbookViewId="0">
      <selection activeCell="I15" sqref="I15"/>
    </sheetView>
  </sheetViews>
  <sheetFormatPr defaultRowHeight="18.75" x14ac:dyDescent="0.25"/>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hidden="1" customWidth="1"/>
    <col min="9" max="9" width="13.75" style="50" bestFit="1" customWidth="1"/>
    <col min="10" max="11" width="13.75" style="50" customWidth="1"/>
    <col min="12" max="12" width="20" style="50" customWidth="1"/>
    <col min="13" max="13" width="24.5" style="50" customWidth="1"/>
    <col min="14" max="16384" width="9" style="50"/>
  </cols>
  <sheetData>
    <row r="1" spans="1:19" ht="57" customHeight="1" x14ac:dyDescent="0.25">
      <c r="L1" s="246" t="s">
        <v>118</v>
      </c>
      <c r="M1" s="246"/>
    </row>
    <row r="4" spans="1:19" x14ac:dyDescent="0.25">
      <c r="A4" s="248" t="s">
        <v>1</v>
      </c>
      <c r="B4" s="248"/>
      <c r="C4" s="248"/>
      <c r="D4" s="248"/>
      <c r="E4" s="248"/>
      <c r="F4" s="248"/>
      <c r="G4" s="248"/>
      <c r="H4" s="248"/>
      <c r="I4" s="248"/>
      <c r="J4" s="248"/>
      <c r="K4" s="248"/>
      <c r="L4" s="248"/>
      <c r="M4" s="248"/>
    </row>
    <row r="5" spans="1:19" x14ac:dyDescent="0.25">
      <c r="A5" s="248" t="s">
        <v>119</v>
      </c>
      <c r="B5" s="248"/>
      <c r="C5" s="248"/>
      <c r="D5" s="248"/>
      <c r="E5" s="248"/>
      <c r="F5" s="248"/>
      <c r="G5" s="248"/>
      <c r="H5" s="248"/>
      <c r="I5" s="248"/>
      <c r="J5" s="248"/>
      <c r="K5" s="248"/>
      <c r="L5" s="248"/>
      <c r="M5" s="248"/>
    </row>
    <row r="7" spans="1:19" s="46" customFormat="1" ht="32.25" customHeight="1" x14ac:dyDescent="0.25">
      <c r="A7" s="247" t="s">
        <v>17</v>
      </c>
      <c r="B7" s="247" t="s">
        <v>47</v>
      </c>
      <c r="C7" s="247" t="s">
        <v>24</v>
      </c>
      <c r="D7" s="247" t="s">
        <v>22</v>
      </c>
      <c r="E7" s="247"/>
      <c r="F7" s="247"/>
      <c r="G7" s="247"/>
      <c r="H7" s="265"/>
      <c r="I7" s="265"/>
      <c r="J7" s="265"/>
      <c r="K7" s="265"/>
      <c r="L7" s="266"/>
      <c r="M7" s="247" t="s">
        <v>49</v>
      </c>
    </row>
    <row r="8" spans="1:19" s="46" customFormat="1" ht="85.5" customHeight="1" x14ac:dyDescent="0.25">
      <c r="A8" s="247"/>
      <c r="B8" s="247"/>
      <c r="C8" s="247"/>
      <c r="D8" s="2" t="s">
        <v>24</v>
      </c>
      <c r="E8" s="2" t="s">
        <v>25</v>
      </c>
      <c r="F8" s="2" t="s">
        <v>26</v>
      </c>
      <c r="G8" s="2" t="s">
        <v>27</v>
      </c>
      <c r="H8" s="134">
        <v>2024</v>
      </c>
      <c r="I8" s="134">
        <v>2025</v>
      </c>
      <c r="J8" s="233">
        <v>2026</v>
      </c>
      <c r="K8" s="196">
        <v>2027</v>
      </c>
      <c r="L8" s="2" t="s">
        <v>50</v>
      </c>
      <c r="M8" s="247"/>
    </row>
    <row r="9" spans="1:19" s="46" customFormat="1" ht="15.75" x14ac:dyDescent="0.25">
      <c r="A9" s="2">
        <v>1</v>
      </c>
      <c r="B9" s="2">
        <v>2</v>
      </c>
      <c r="C9" s="2">
        <v>3</v>
      </c>
      <c r="D9" s="2">
        <v>4</v>
      </c>
      <c r="E9" s="2">
        <v>5</v>
      </c>
      <c r="F9" s="2">
        <v>6</v>
      </c>
      <c r="G9" s="2">
        <v>7</v>
      </c>
      <c r="H9" s="125">
        <v>10</v>
      </c>
      <c r="I9" s="125">
        <v>11</v>
      </c>
      <c r="J9" s="233">
        <v>12</v>
      </c>
      <c r="K9" s="196">
        <v>13</v>
      </c>
      <c r="L9" s="125">
        <v>14</v>
      </c>
      <c r="M9" s="125">
        <v>15</v>
      </c>
    </row>
    <row r="10" spans="1:19" s="60" customFormat="1" ht="29.25" customHeight="1" x14ac:dyDescent="0.25">
      <c r="A10" s="261" t="s">
        <v>121</v>
      </c>
      <c r="B10" s="262"/>
      <c r="C10" s="262"/>
      <c r="D10" s="262"/>
      <c r="E10" s="262"/>
      <c r="F10" s="262"/>
      <c r="G10" s="262"/>
      <c r="H10" s="262"/>
      <c r="I10" s="262"/>
      <c r="J10" s="262"/>
      <c r="K10" s="262"/>
      <c r="L10" s="262"/>
      <c r="M10" s="264"/>
    </row>
    <row r="11" spans="1:19" s="60" customFormat="1" ht="19.5" customHeight="1" x14ac:dyDescent="0.25">
      <c r="A11" s="261" t="s">
        <v>120</v>
      </c>
      <c r="B11" s="262"/>
      <c r="C11" s="262"/>
      <c r="D11" s="262"/>
      <c r="E11" s="262"/>
      <c r="F11" s="262"/>
      <c r="G11" s="262"/>
      <c r="H11" s="262"/>
      <c r="I11" s="262"/>
      <c r="J11" s="262"/>
      <c r="K11" s="262"/>
      <c r="L11" s="262"/>
      <c r="M11" s="264"/>
    </row>
    <row r="12" spans="1:19" s="46" customFormat="1" ht="69.75" customHeight="1" x14ac:dyDescent="0.25">
      <c r="A12" s="267" t="s">
        <v>3</v>
      </c>
      <c r="B12" s="267" t="s">
        <v>173</v>
      </c>
      <c r="C12" s="267" t="s">
        <v>70</v>
      </c>
      <c r="D12" s="2">
        <v>242</v>
      </c>
      <c r="E12" s="52" t="s">
        <v>116</v>
      </c>
      <c r="F12" s="2">
        <v>1120081660</v>
      </c>
      <c r="G12" s="2">
        <v>121</v>
      </c>
      <c r="H12" s="61">
        <v>269.78100000000001</v>
      </c>
      <c r="I12" s="61">
        <v>269.78100000000001</v>
      </c>
      <c r="J12" s="61">
        <v>269.78100000000001</v>
      </c>
      <c r="K12" s="61">
        <v>269.78100000000001</v>
      </c>
      <c r="L12" s="61">
        <f>I12+J12+K12</f>
        <v>809.34300000000007</v>
      </c>
      <c r="M12" s="267" t="s">
        <v>290</v>
      </c>
    </row>
    <row r="13" spans="1:19" s="46" customFormat="1" ht="64.5" customHeight="1" x14ac:dyDescent="0.25">
      <c r="A13" s="279"/>
      <c r="B13" s="279"/>
      <c r="C13" s="268"/>
      <c r="D13" s="139">
        <v>242</v>
      </c>
      <c r="E13" s="52" t="s">
        <v>116</v>
      </c>
      <c r="F13" s="139">
        <v>1120081660</v>
      </c>
      <c r="G13" s="139">
        <v>129</v>
      </c>
      <c r="H13" s="61">
        <v>81.473889999999997</v>
      </c>
      <c r="I13" s="61">
        <v>81.473889999999997</v>
      </c>
      <c r="J13" s="61">
        <v>81.474000000000004</v>
      </c>
      <c r="K13" s="61">
        <v>81.474000000000004</v>
      </c>
      <c r="L13" s="61">
        <f>I13+J13+K13</f>
        <v>244.42189000000002</v>
      </c>
      <c r="M13" s="279"/>
    </row>
    <row r="14" spans="1:19" s="46" customFormat="1" ht="39" customHeight="1" x14ac:dyDescent="0.25">
      <c r="A14" s="268"/>
      <c r="B14" s="268"/>
      <c r="C14" s="267" t="s">
        <v>59</v>
      </c>
      <c r="D14" s="2">
        <v>241</v>
      </c>
      <c r="E14" s="2">
        <v>1403</v>
      </c>
      <c r="F14" s="2">
        <v>1120081660</v>
      </c>
      <c r="G14" s="2">
        <v>540</v>
      </c>
      <c r="H14" s="61">
        <v>4405.8040000000001</v>
      </c>
      <c r="I14" s="61">
        <v>4802.442</v>
      </c>
      <c r="J14" s="61">
        <v>2124.2649999999999</v>
      </c>
      <c r="K14" s="61">
        <v>2124.2649999999999</v>
      </c>
      <c r="L14" s="61">
        <f>I14+J14+K14</f>
        <v>9050.9719999999998</v>
      </c>
      <c r="M14" s="268"/>
    </row>
    <row r="15" spans="1:19" s="142" customFormat="1" ht="102" customHeight="1" x14ac:dyDescent="0.25">
      <c r="A15" s="165" t="s">
        <v>62</v>
      </c>
      <c r="B15" s="173" t="s">
        <v>205</v>
      </c>
      <c r="C15" s="268"/>
      <c r="D15" s="165">
        <v>241</v>
      </c>
      <c r="E15" s="174" t="s">
        <v>60</v>
      </c>
      <c r="F15" s="165">
        <v>1120083660</v>
      </c>
      <c r="G15" s="165">
        <v>814</v>
      </c>
      <c r="H15" s="61">
        <v>0</v>
      </c>
      <c r="I15" s="61">
        <v>0</v>
      </c>
      <c r="J15" s="61">
        <v>0</v>
      </c>
      <c r="K15" s="61">
        <v>0</v>
      </c>
      <c r="L15" s="61">
        <f t="shared" ref="L15" si="0">I15+J15+K15</f>
        <v>0</v>
      </c>
      <c r="M15" s="175" t="s">
        <v>291</v>
      </c>
      <c r="N15" s="176"/>
      <c r="O15" s="176"/>
      <c r="P15" s="176"/>
      <c r="Q15" s="176"/>
      <c r="R15" s="176"/>
      <c r="S15" s="176"/>
    </row>
    <row r="16" spans="1:19" s="65" customFormat="1" x14ac:dyDescent="0.25">
      <c r="A16" s="62"/>
      <c r="B16" s="63" t="s">
        <v>80</v>
      </c>
      <c r="C16" s="62" t="s">
        <v>29</v>
      </c>
      <c r="D16" s="62" t="s">
        <v>29</v>
      </c>
      <c r="E16" s="62" t="s">
        <v>29</v>
      </c>
      <c r="F16" s="62" t="s">
        <v>29</v>
      </c>
      <c r="G16" s="62" t="s">
        <v>29</v>
      </c>
      <c r="H16" s="64">
        <f>SUM(H12:H14)</f>
        <v>4757.0588900000002</v>
      </c>
      <c r="I16" s="64">
        <f>SUM(I12:I14)</f>
        <v>5153.6968900000002</v>
      </c>
      <c r="J16" s="64">
        <f t="shared" ref="J16:K16" si="1">SUM(J12:J14)</f>
        <v>2475.52</v>
      </c>
      <c r="K16" s="64">
        <f t="shared" si="1"/>
        <v>2475.52</v>
      </c>
      <c r="L16" s="64">
        <f>L12+L13+L14</f>
        <v>10104.73689</v>
      </c>
      <c r="M16" s="62" t="s">
        <v>29</v>
      </c>
    </row>
  </sheetData>
  <autoFilter ref="A7:M14">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6">
    <mergeCell ref="A12:A14"/>
    <mergeCell ref="A10:M10"/>
    <mergeCell ref="H7:L7"/>
    <mergeCell ref="M12:M14"/>
    <mergeCell ref="A11:M11"/>
    <mergeCell ref="C14:C15"/>
    <mergeCell ref="C12:C13"/>
    <mergeCell ref="B12:B14"/>
    <mergeCell ref="L1:M1"/>
    <mergeCell ref="A4:M4"/>
    <mergeCell ref="A5:M5"/>
    <mergeCell ref="A7:A8"/>
    <mergeCell ref="B7:B8"/>
    <mergeCell ref="C7:C8"/>
    <mergeCell ref="D7:G7"/>
    <mergeCell ref="M7:M8"/>
  </mergeCells>
  <pageMargins left="0.78740157480314965" right="0.78740157480314965" top="1.1811023622047245" bottom="0.39370078740157483" header="0.31496062992125984" footer="0.31496062992125984"/>
  <pageSetup paperSize="9" scale="61" firstPageNumber="68" fitToHeight="0" orientation="landscape" useFirstPageNumber="1" r:id="rId1"/>
  <headerFooter>
    <oddHeader>&amp;C&amp;P</oddHeader>
  </headerFooter>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12"/>
  <sheetViews>
    <sheetView view="pageBreakPreview" topLeftCell="D1" zoomScale="115" zoomScaleNormal="100" zoomScaleSheetLayoutView="115" workbookViewId="0">
      <selection activeCell="O2" sqref="O1:O1048576"/>
    </sheetView>
  </sheetViews>
  <sheetFormatPr defaultRowHeight="15.75" x14ac:dyDescent="0.2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57.75" customHeight="1" x14ac:dyDescent="0.25">
      <c r="O1" s="246"/>
      <c r="P1" s="246"/>
      <c r="Q1" s="246"/>
      <c r="R1" s="246"/>
    </row>
    <row r="2" spans="1:18" ht="18.75" x14ac:dyDescent="0.25">
      <c r="A2" s="18"/>
    </row>
    <row r="3" spans="1:18" ht="18.75" x14ac:dyDescent="0.25">
      <c r="A3" s="18"/>
    </row>
    <row r="4" spans="1:18" ht="18.75" x14ac:dyDescent="0.25">
      <c r="A4" s="248" t="s">
        <v>1</v>
      </c>
      <c r="B4" s="248"/>
      <c r="C4" s="248"/>
      <c r="D4" s="248"/>
      <c r="E4" s="248"/>
      <c r="F4" s="248"/>
      <c r="G4" s="248"/>
      <c r="H4" s="248"/>
      <c r="I4" s="248"/>
      <c r="J4" s="248"/>
      <c r="K4" s="248"/>
      <c r="L4" s="248"/>
      <c r="M4" s="248"/>
      <c r="N4" s="248"/>
      <c r="O4" s="248"/>
      <c r="P4" s="248"/>
      <c r="Q4" s="248"/>
      <c r="R4" s="248"/>
    </row>
    <row r="5" spans="1:18" ht="48" customHeight="1" x14ac:dyDescent="0.25">
      <c r="A5" s="257" t="s">
        <v>168</v>
      </c>
      <c r="B5" s="248"/>
      <c r="C5" s="248"/>
      <c r="D5" s="248"/>
      <c r="E5" s="248"/>
      <c r="F5" s="248"/>
      <c r="G5" s="248"/>
      <c r="H5" s="248"/>
      <c r="I5" s="248"/>
      <c r="J5" s="248"/>
      <c r="K5" s="248"/>
      <c r="L5" s="248"/>
      <c r="M5" s="248"/>
      <c r="N5" s="248"/>
      <c r="O5" s="248"/>
      <c r="P5" s="248"/>
      <c r="Q5" s="248"/>
      <c r="R5" s="248"/>
    </row>
    <row r="6" spans="1:18" ht="18.75" x14ac:dyDescent="0.25">
      <c r="A6" s="18"/>
    </row>
    <row r="7" spans="1:18" x14ac:dyDescent="0.25">
      <c r="A7" s="247" t="s">
        <v>17</v>
      </c>
      <c r="B7" s="247" t="s">
        <v>44</v>
      </c>
      <c r="C7" s="247" t="s">
        <v>2</v>
      </c>
      <c r="D7" s="247" t="s">
        <v>45</v>
      </c>
      <c r="E7" s="231"/>
      <c r="F7" s="231"/>
      <c r="G7" s="231"/>
      <c r="H7" s="231"/>
      <c r="I7" s="231"/>
      <c r="J7" s="231"/>
      <c r="K7" s="231"/>
      <c r="L7" s="231"/>
      <c r="M7" s="231"/>
      <c r="N7" s="231"/>
      <c r="O7" s="247"/>
      <c r="P7" s="247"/>
      <c r="Q7" s="247"/>
      <c r="R7" s="247"/>
    </row>
    <row r="8" spans="1:18" x14ac:dyDescent="0.25">
      <c r="A8" s="247"/>
      <c r="B8" s="247"/>
      <c r="C8" s="247"/>
      <c r="D8" s="247"/>
      <c r="E8" s="232" t="s">
        <v>54</v>
      </c>
      <c r="F8" s="232" t="s">
        <v>55</v>
      </c>
      <c r="G8" s="232" t="s">
        <v>58</v>
      </c>
      <c r="H8" s="232" t="s">
        <v>51</v>
      </c>
      <c r="I8" s="232" t="s">
        <v>52</v>
      </c>
      <c r="J8" s="232" t="s">
        <v>53</v>
      </c>
      <c r="K8" s="232" t="s">
        <v>56</v>
      </c>
      <c r="L8" s="232" t="s">
        <v>218</v>
      </c>
      <c r="M8" s="232" t="s">
        <v>208</v>
      </c>
      <c r="N8" s="232" t="s">
        <v>214</v>
      </c>
      <c r="O8" s="197" t="s">
        <v>215</v>
      </c>
      <c r="P8" s="197" t="s">
        <v>57</v>
      </c>
      <c r="Q8" s="232" t="s">
        <v>278</v>
      </c>
      <c r="R8" s="232" t="s">
        <v>312</v>
      </c>
    </row>
    <row r="9" spans="1:18" x14ac:dyDescent="0.25">
      <c r="A9" s="2">
        <v>1</v>
      </c>
      <c r="B9" s="2">
        <v>2</v>
      </c>
      <c r="C9" s="2">
        <v>3</v>
      </c>
      <c r="D9" s="2">
        <v>4</v>
      </c>
      <c r="E9" s="231">
        <v>5</v>
      </c>
      <c r="F9" s="231">
        <v>6</v>
      </c>
      <c r="G9" s="231">
        <v>7</v>
      </c>
      <c r="H9" s="231">
        <v>8</v>
      </c>
      <c r="I9" s="231">
        <v>9</v>
      </c>
      <c r="J9" s="231">
        <v>10</v>
      </c>
      <c r="K9" s="231">
        <v>11</v>
      </c>
      <c r="L9" s="231">
        <v>12</v>
      </c>
      <c r="M9" s="231">
        <v>13</v>
      </c>
      <c r="N9" s="231">
        <v>14</v>
      </c>
      <c r="O9" s="2">
        <v>15</v>
      </c>
      <c r="P9" s="2">
        <v>16</v>
      </c>
      <c r="Q9" s="233">
        <v>17</v>
      </c>
      <c r="R9" s="2">
        <v>18</v>
      </c>
    </row>
    <row r="10" spans="1:18" x14ac:dyDescent="0.25">
      <c r="A10" s="280" t="s">
        <v>133</v>
      </c>
      <c r="B10" s="280"/>
      <c r="C10" s="280"/>
      <c r="D10" s="280"/>
      <c r="E10" s="280"/>
      <c r="F10" s="280"/>
      <c r="G10" s="280"/>
      <c r="H10" s="280"/>
      <c r="I10" s="280"/>
      <c r="J10" s="280"/>
      <c r="K10" s="280"/>
      <c r="L10" s="280"/>
      <c r="M10" s="280"/>
      <c r="N10" s="280"/>
      <c r="O10" s="280"/>
      <c r="P10" s="280"/>
      <c r="Q10" s="280"/>
      <c r="R10" s="280"/>
    </row>
    <row r="11" spans="1:18" ht="32.25" customHeight="1" x14ac:dyDescent="0.25">
      <c r="A11" s="280" t="str">
        <f>'пр 2 к ПП3'!A11:M11</f>
        <v>Задача. 1. Повышение уровня пожарной безопасности, в жилом секторе населения проживающего на территории Туруханского района</v>
      </c>
      <c r="B11" s="280"/>
      <c r="C11" s="280"/>
      <c r="D11" s="280"/>
      <c r="E11" s="280"/>
      <c r="F11" s="280"/>
      <c r="G11" s="280"/>
      <c r="H11" s="280"/>
      <c r="I11" s="280"/>
      <c r="J11" s="280"/>
      <c r="K11" s="280"/>
      <c r="L11" s="280"/>
      <c r="M11" s="280"/>
      <c r="N11" s="280"/>
      <c r="O11" s="280"/>
      <c r="P11" s="280"/>
      <c r="Q11" s="280"/>
      <c r="R11" s="280"/>
    </row>
    <row r="12" spans="1:18" s="44" customFormat="1" ht="66" customHeight="1" x14ac:dyDescent="0.25">
      <c r="A12" s="2" t="s">
        <v>3</v>
      </c>
      <c r="B12" s="43" t="s">
        <v>129</v>
      </c>
      <c r="C12" s="209" t="s">
        <v>292</v>
      </c>
      <c r="D12" s="209" t="s">
        <v>151</v>
      </c>
      <c r="E12" s="4">
        <v>20</v>
      </c>
      <c r="F12" s="4">
        <v>20</v>
      </c>
      <c r="G12" s="4">
        <v>4</v>
      </c>
      <c r="H12" s="4" t="s">
        <v>204</v>
      </c>
      <c r="I12" s="4" t="s">
        <v>204</v>
      </c>
      <c r="J12" s="4" t="s">
        <v>204</v>
      </c>
      <c r="K12" s="4">
        <v>4</v>
      </c>
      <c r="L12" s="4">
        <v>4</v>
      </c>
      <c r="M12" s="4" t="s">
        <v>204</v>
      </c>
      <c r="N12" s="4" t="s">
        <v>204</v>
      </c>
      <c r="O12" s="4" t="s">
        <v>311</v>
      </c>
      <c r="P12" s="4" t="s">
        <v>311</v>
      </c>
      <c r="Q12" s="4" t="s">
        <v>311</v>
      </c>
      <c r="R12" s="4" t="s">
        <v>311</v>
      </c>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firstPageNumber="69"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16"/>
  <sheetViews>
    <sheetView view="pageBreakPreview" topLeftCell="C1" zoomScaleNormal="85" zoomScaleSheetLayoutView="100" workbookViewId="0">
      <selection activeCell="K15" sqref="K15"/>
    </sheetView>
  </sheetViews>
  <sheetFormatPr defaultRowHeight="18.75" outlineLevelRow="1" x14ac:dyDescent="0.25"/>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hidden="1" customWidth="1"/>
    <col min="9" max="9" width="13.75" style="50" bestFit="1" customWidth="1"/>
    <col min="10" max="11" width="13.75" style="50" customWidth="1"/>
    <col min="12" max="12" width="20" style="50" customWidth="1"/>
    <col min="13" max="13" width="24.5" style="50" customWidth="1"/>
    <col min="14" max="16384" width="9" style="50"/>
  </cols>
  <sheetData>
    <row r="1" spans="1:13" ht="70.5" customHeight="1" x14ac:dyDescent="0.25">
      <c r="I1" s="246" t="s">
        <v>125</v>
      </c>
      <c r="J1" s="246"/>
      <c r="K1" s="246"/>
      <c r="L1" s="246"/>
      <c r="M1" s="246"/>
    </row>
    <row r="4" spans="1:13" x14ac:dyDescent="0.25">
      <c r="A4" s="248" t="s">
        <v>1</v>
      </c>
      <c r="B4" s="248"/>
      <c r="C4" s="248"/>
      <c r="D4" s="248"/>
      <c r="E4" s="248"/>
      <c r="F4" s="248"/>
      <c r="G4" s="248"/>
      <c r="H4" s="248"/>
      <c r="I4" s="248"/>
      <c r="J4" s="248"/>
      <c r="K4" s="248"/>
      <c r="L4" s="248"/>
      <c r="M4" s="248"/>
    </row>
    <row r="5" spans="1:13" x14ac:dyDescent="0.25">
      <c r="A5" s="248" t="s">
        <v>126</v>
      </c>
      <c r="B5" s="248"/>
      <c r="C5" s="248"/>
      <c r="D5" s="248"/>
      <c r="E5" s="248"/>
      <c r="F5" s="248"/>
      <c r="G5" s="248"/>
      <c r="H5" s="248"/>
      <c r="I5" s="248"/>
      <c r="J5" s="248"/>
      <c r="K5" s="248"/>
      <c r="L5" s="248"/>
      <c r="M5" s="248"/>
    </row>
    <row r="7" spans="1:13" s="46" customFormat="1" ht="15.75" customHeight="1" x14ac:dyDescent="0.25">
      <c r="A7" s="247" t="s">
        <v>17</v>
      </c>
      <c r="B7" s="247" t="s">
        <v>47</v>
      </c>
      <c r="C7" s="247" t="s">
        <v>24</v>
      </c>
      <c r="D7" s="247" t="s">
        <v>22</v>
      </c>
      <c r="E7" s="247"/>
      <c r="F7" s="247"/>
      <c r="G7" s="247"/>
      <c r="H7" s="265"/>
      <c r="I7" s="265"/>
      <c r="J7" s="265"/>
      <c r="K7" s="265"/>
      <c r="L7" s="266"/>
      <c r="M7" s="247" t="s">
        <v>49</v>
      </c>
    </row>
    <row r="8" spans="1:13" s="46" customFormat="1" ht="93" customHeight="1" x14ac:dyDescent="0.25">
      <c r="A8" s="247"/>
      <c r="B8" s="247"/>
      <c r="C8" s="247"/>
      <c r="D8" s="2" t="s">
        <v>24</v>
      </c>
      <c r="E8" s="2" t="s">
        <v>25</v>
      </c>
      <c r="F8" s="2" t="s">
        <v>26</v>
      </c>
      <c r="G8" s="2" t="s">
        <v>27</v>
      </c>
      <c r="H8" s="2">
        <v>2024</v>
      </c>
      <c r="I8" s="2">
        <v>2025</v>
      </c>
      <c r="J8" s="233">
        <v>2026</v>
      </c>
      <c r="K8" s="196">
        <v>2027</v>
      </c>
      <c r="L8" s="2" t="s">
        <v>50</v>
      </c>
      <c r="M8" s="247"/>
    </row>
    <row r="9" spans="1:13" s="46" customFormat="1" ht="15.75" x14ac:dyDescent="0.25">
      <c r="A9" s="2">
        <v>1</v>
      </c>
      <c r="B9" s="2">
        <v>2</v>
      </c>
      <c r="C9" s="2">
        <v>3</v>
      </c>
      <c r="D9" s="2">
        <v>4</v>
      </c>
      <c r="E9" s="2">
        <v>5</v>
      </c>
      <c r="F9" s="2">
        <v>6</v>
      </c>
      <c r="G9" s="2">
        <v>7</v>
      </c>
      <c r="H9" s="125">
        <v>10</v>
      </c>
      <c r="I9" s="125">
        <v>11</v>
      </c>
      <c r="J9" s="233">
        <v>12</v>
      </c>
      <c r="K9" s="196">
        <v>13</v>
      </c>
      <c r="L9" s="125">
        <v>14</v>
      </c>
      <c r="M9" s="125">
        <v>15</v>
      </c>
    </row>
    <row r="10" spans="1:13" s="60" customFormat="1" ht="25.5" customHeight="1" x14ac:dyDescent="0.25">
      <c r="A10" s="281" t="s">
        <v>127</v>
      </c>
      <c r="B10" s="282"/>
      <c r="C10" s="282"/>
      <c r="D10" s="282"/>
      <c r="E10" s="282"/>
      <c r="F10" s="282"/>
      <c r="G10" s="282"/>
      <c r="H10" s="282"/>
      <c r="I10" s="282"/>
      <c r="J10" s="282"/>
      <c r="K10" s="282"/>
      <c r="L10" s="282"/>
      <c r="M10" s="283"/>
    </row>
    <row r="11" spans="1:13" s="60" customFormat="1" ht="15.75" x14ac:dyDescent="0.25">
      <c r="A11" s="281" t="s">
        <v>128</v>
      </c>
      <c r="B11" s="282"/>
      <c r="C11" s="282"/>
      <c r="D11" s="282"/>
      <c r="E11" s="282"/>
      <c r="F11" s="282"/>
      <c r="G11" s="282"/>
      <c r="H11" s="282"/>
      <c r="I11" s="282"/>
      <c r="J11" s="282"/>
      <c r="K11" s="282"/>
      <c r="L11" s="282"/>
      <c r="M11" s="283"/>
    </row>
    <row r="12" spans="1:13" s="71" customFormat="1" ht="78.75" outlineLevel="1" x14ac:dyDescent="0.25">
      <c r="A12" s="2" t="s">
        <v>3</v>
      </c>
      <c r="B12" s="66" t="s">
        <v>129</v>
      </c>
      <c r="C12" s="67" t="s">
        <v>70</v>
      </c>
      <c r="D12" s="68">
        <v>242</v>
      </c>
      <c r="E12" s="69" t="s">
        <v>60</v>
      </c>
      <c r="F12" s="69" t="s">
        <v>130</v>
      </c>
      <c r="G12" s="68">
        <v>244</v>
      </c>
      <c r="H12" s="3">
        <v>0</v>
      </c>
      <c r="I12" s="3">
        <v>1179</v>
      </c>
      <c r="J12" s="3">
        <v>400</v>
      </c>
      <c r="K12" s="3">
        <v>400</v>
      </c>
      <c r="L12" s="70">
        <f>I12+J12+K12</f>
        <v>1979</v>
      </c>
      <c r="M12" s="154" t="s">
        <v>293</v>
      </c>
    </row>
    <row r="13" spans="1:13" s="73" customFormat="1" x14ac:dyDescent="0.25">
      <c r="A13" s="62"/>
      <c r="B13" s="63" t="s">
        <v>80</v>
      </c>
      <c r="C13" s="62" t="s">
        <v>29</v>
      </c>
      <c r="D13" s="62" t="s">
        <v>29</v>
      </c>
      <c r="E13" s="62" t="s">
        <v>29</v>
      </c>
      <c r="F13" s="62" t="s">
        <v>29</v>
      </c>
      <c r="G13" s="62" t="s">
        <v>29</v>
      </c>
      <c r="H13" s="72">
        <f>SUM(H12)</f>
        <v>0</v>
      </c>
      <c r="I13" s="72">
        <f>SUM(I12)</f>
        <v>1179</v>
      </c>
      <c r="J13" s="72">
        <f>J12</f>
        <v>400</v>
      </c>
      <c r="K13" s="72">
        <f>K12</f>
        <v>400</v>
      </c>
      <c r="L13" s="72">
        <f>L12</f>
        <v>1979</v>
      </c>
      <c r="M13" s="155"/>
    </row>
    <row r="15" spans="1:13" x14ac:dyDescent="0.25">
      <c r="H15" s="58">
        <f t="shared" ref="H15:L16" si="0">H12/1000</f>
        <v>0</v>
      </c>
      <c r="I15" s="58">
        <f t="shared" si="0"/>
        <v>1.179</v>
      </c>
      <c r="J15" s="58"/>
      <c r="K15" s="58"/>
      <c r="L15" s="58">
        <f t="shared" si="0"/>
        <v>1.9790000000000001</v>
      </c>
    </row>
    <row r="16" spans="1:13" x14ac:dyDescent="0.25">
      <c r="H16" s="58">
        <f t="shared" si="0"/>
        <v>0</v>
      </c>
      <c r="I16" s="58">
        <f t="shared" si="0"/>
        <v>1.179</v>
      </c>
      <c r="J16" s="58"/>
      <c r="K16" s="58"/>
      <c r="L16" s="58">
        <f t="shared" si="0"/>
        <v>1.9790000000000001</v>
      </c>
    </row>
  </sheetData>
  <autoFilter ref="A7:M11">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1">
    <mergeCell ref="I1:M1"/>
    <mergeCell ref="A11:M11"/>
    <mergeCell ref="A10:M10"/>
    <mergeCell ref="A4:M4"/>
    <mergeCell ref="A5:M5"/>
    <mergeCell ref="A7:A8"/>
    <mergeCell ref="B7:B8"/>
    <mergeCell ref="C7:C8"/>
    <mergeCell ref="D7:G7"/>
    <mergeCell ref="M7:M8"/>
    <mergeCell ref="H7:L7"/>
  </mergeCells>
  <pageMargins left="0.78740157480314965" right="0.78740157480314965" top="1.1811023622047245" bottom="0.39370078740157483" header="0.31496062992125984" footer="0.31496062992125984"/>
  <pageSetup paperSize="9" scale="61" firstPageNumber="70" fitToHeight="0" orientation="landscape" useFirstPageNumber="1" r:id="rId1"/>
  <headerFooter>
    <oddHeader>&amp;C&amp;P</oddHeader>
  </headerFooter>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topLeftCell="B1" zoomScaleNormal="100" workbookViewId="0">
      <selection activeCell="O2" sqref="O1:O1048576"/>
    </sheetView>
  </sheetViews>
  <sheetFormatPr defaultRowHeight="15.75" x14ac:dyDescent="0.25"/>
  <cols>
    <col min="1" max="1" width="8.25" style="16" customWidth="1"/>
    <col min="2" max="2" width="57.375" style="17" customWidth="1"/>
    <col min="3" max="3" width="11.5" style="16" customWidth="1"/>
    <col min="4" max="4" width="14.875" style="17" customWidth="1"/>
    <col min="5" max="15" width="12" style="17" hidden="1" customWidth="1"/>
    <col min="16" max="18" width="12" style="17" customWidth="1"/>
    <col min="19" max="16384" width="9" style="17"/>
  </cols>
  <sheetData>
    <row r="1" spans="1:18" ht="80.25" customHeight="1" x14ac:dyDescent="0.25">
      <c r="O1" s="246"/>
      <c r="P1" s="246"/>
      <c r="Q1" s="246"/>
      <c r="R1" s="246"/>
    </row>
    <row r="2" spans="1:18" ht="18.75" x14ac:dyDescent="0.25">
      <c r="A2" s="18"/>
    </row>
    <row r="3" spans="1:18" ht="18.75" x14ac:dyDescent="0.25">
      <c r="A3" s="18"/>
    </row>
    <row r="4" spans="1:18" ht="18.75" x14ac:dyDescent="0.25">
      <c r="A4" s="248" t="s">
        <v>1</v>
      </c>
      <c r="B4" s="248"/>
      <c r="C4" s="248"/>
      <c r="D4" s="248"/>
      <c r="E4" s="248"/>
      <c r="F4" s="248"/>
      <c r="G4" s="248"/>
      <c r="H4" s="248"/>
      <c r="I4" s="248"/>
      <c r="J4" s="248"/>
      <c r="K4" s="248"/>
      <c r="L4" s="248"/>
      <c r="M4" s="248"/>
      <c r="N4" s="248"/>
      <c r="O4" s="248"/>
      <c r="P4" s="248"/>
      <c r="Q4" s="248"/>
      <c r="R4" s="248"/>
    </row>
    <row r="5" spans="1:18" ht="48" customHeight="1" x14ac:dyDescent="0.25">
      <c r="A5" s="257" t="s">
        <v>153</v>
      </c>
      <c r="B5" s="248"/>
      <c r="C5" s="248"/>
      <c r="D5" s="248"/>
      <c r="E5" s="248"/>
      <c r="F5" s="248"/>
      <c r="G5" s="248"/>
      <c r="H5" s="248"/>
      <c r="I5" s="248"/>
      <c r="J5" s="248"/>
      <c r="K5" s="248"/>
      <c r="L5" s="248"/>
      <c r="M5" s="248"/>
      <c r="N5" s="248"/>
      <c r="O5" s="248"/>
      <c r="P5" s="248"/>
      <c r="Q5" s="248"/>
      <c r="R5" s="248"/>
    </row>
    <row r="6" spans="1:18" ht="18.75" x14ac:dyDescent="0.25">
      <c r="A6" s="18"/>
    </row>
    <row r="7" spans="1:18" x14ac:dyDescent="0.25">
      <c r="A7" s="247" t="s">
        <v>17</v>
      </c>
      <c r="B7" s="247" t="s">
        <v>44</v>
      </c>
      <c r="C7" s="247" t="s">
        <v>2</v>
      </c>
      <c r="D7" s="247" t="s">
        <v>45</v>
      </c>
      <c r="E7" s="231"/>
      <c r="F7" s="231"/>
      <c r="G7" s="231"/>
      <c r="H7" s="231"/>
      <c r="I7" s="231"/>
      <c r="J7" s="231"/>
      <c r="K7" s="231"/>
      <c r="L7" s="231"/>
      <c r="M7" s="231"/>
      <c r="N7" s="231"/>
      <c r="O7" s="247"/>
      <c r="P7" s="247"/>
      <c r="Q7" s="247"/>
      <c r="R7" s="247"/>
    </row>
    <row r="8" spans="1:18" x14ac:dyDescent="0.25">
      <c r="A8" s="247"/>
      <c r="B8" s="247"/>
      <c r="C8" s="247"/>
      <c r="D8" s="247"/>
      <c r="E8" s="232" t="s">
        <v>54</v>
      </c>
      <c r="F8" s="232" t="s">
        <v>55</v>
      </c>
      <c r="G8" s="232" t="s">
        <v>58</v>
      </c>
      <c r="H8" s="232" t="s">
        <v>51</v>
      </c>
      <c r="I8" s="232" t="s">
        <v>52</v>
      </c>
      <c r="J8" s="232" t="s">
        <v>53</v>
      </c>
      <c r="K8" s="232" t="s">
        <v>56</v>
      </c>
      <c r="L8" s="232" t="s">
        <v>218</v>
      </c>
      <c r="M8" s="232" t="s">
        <v>208</v>
      </c>
      <c r="N8" s="232" t="s">
        <v>214</v>
      </c>
      <c r="O8" s="197" t="s">
        <v>215</v>
      </c>
      <c r="P8" s="197" t="s">
        <v>57</v>
      </c>
      <c r="Q8" s="232" t="s">
        <v>278</v>
      </c>
      <c r="R8" s="232" t="s">
        <v>312</v>
      </c>
    </row>
    <row r="9" spans="1:18" x14ac:dyDescent="0.25">
      <c r="A9" s="2">
        <v>1</v>
      </c>
      <c r="B9" s="2">
        <v>2</v>
      </c>
      <c r="C9" s="2">
        <v>3</v>
      </c>
      <c r="D9" s="2">
        <v>4</v>
      </c>
      <c r="E9" s="231">
        <v>5</v>
      </c>
      <c r="F9" s="231">
        <v>6</v>
      </c>
      <c r="G9" s="231">
        <v>7</v>
      </c>
      <c r="H9" s="231">
        <v>8</v>
      </c>
      <c r="I9" s="231">
        <v>9</v>
      </c>
      <c r="J9" s="231">
        <v>10</v>
      </c>
      <c r="K9" s="231">
        <v>11</v>
      </c>
      <c r="L9" s="231">
        <v>12</v>
      </c>
      <c r="M9" s="231">
        <v>13</v>
      </c>
      <c r="N9" s="231">
        <v>14</v>
      </c>
      <c r="O9" s="2">
        <v>15</v>
      </c>
      <c r="P9" s="2">
        <v>16</v>
      </c>
      <c r="Q9" s="233">
        <v>17</v>
      </c>
      <c r="R9" s="2">
        <v>18</v>
      </c>
    </row>
    <row r="10" spans="1:18" ht="45" customHeight="1" x14ac:dyDescent="0.25">
      <c r="A10" s="280" t="str">
        <f>'пр 2 к ПП4'!A9:M9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80"/>
      <c r="C10" s="280"/>
      <c r="D10" s="280"/>
      <c r="E10" s="280"/>
      <c r="F10" s="280"/>
      <c r="G10" s="280"/>
      <c r="H10" s="280"/>
      <c r="I10" s="280"/>
      <c r="J10" s="280"/>
      <c r="K10" s="280"/>
      <c r="L10" s="280"/>
      <c r="M10" s="280"/>
      <c r="N10" s="280"/>
      <c r="O10" s="280"/>
      <c r="P10" s="280"/>
      <c r="Q10" s="280"/>
      <c r="R10" s="280"/>
    </row>
    <row r="11" spans="1:18" ht="45" customHeight="1" x14ac:dyDescent="0.25">
      <c r="A11" s="280" t="str">
        <f>'пр 2 к ПП4'!A10:M10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80"/>
      <c r="C11" s="280"/>
      <c r="D11" s="280"/>
      <c r="E11" s="280"/>
      <c r="F11" s="280"/>
      <c r="G11" s="280"/>
      <c r="H11" s="280"/>
      <c r="I11" s="280"/>
      <c r="J11" s="280"/>
      <c r="K11" s="280"/>
      <c r="L11" s="280"/>
      <c r="M11" s="280"/>
      <c r="N11" s="280"/>
      <c r="O11" s="280"/>
      <c r="P11" s="280"/>
      <c r="Q11" s="280"/>
      <c r="R11" s="280"/>
    </row>
    <row r="12" spans="1:18" s="46" customFormat="1" ht="66.75" customHeight="1" x14ac:dyDescent="0.25">
      <c r="A12" s="45" t="s">
        <v>3</v>
      </c>
      <c r="B12" s="9" t="str">
        <f>'пр 2 к ПП4'!M11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209" t="s">
        <v>294</v>
      </c>
      <c r="D12" s="2" t="s">
        <v>61</v>
      </c>
      <c r="E12" s="5">
        <v>1</v>
      </c>
      <c r="F12" s="5">
        <v>1</v>
      </c>
      <c r="G12" s="5">
        <v>1</v>
      </c>
      <c r="H12" s="5">
        <v>1</v>
      </c>
      <c r="I12" s="5">
        <v>1</v>
      </c>
      <c r="J12" s="5">
        <v>1</v>
      </c>
      <c r="K12" s="5">
        <v>1</v>
      </c>
      <c r="L12" s="5">
        <v>1</v>
      </c>
      <c r="M12" s="5">
        <v>1</v>
      </c>
      <c r="N12" s="5">
        <v>1</v>
      </c>
      <c r="O12" s="5">
        <v>1</v>
      </c>
      <c r="P12" s="5">
        <v>1</v>
      </c>
      <c r="Q12" s="204">
        <v>1</v>
      </c>
      <c r="R12" s="204">
        <v>1</v>
      </c>
    </row>
    <row r="13" spans="1:18" s="46" customFormat="1" ht="69.75" customHeight="1" x14ac:dyDescent="0.25">
      <c r="A13" s="45" t="s">
        <v>62</v>
      </c>
      <c r="B13" s="10" t="s">
        <v>106</v>
      </c>
      <c r="C13" s="2" t="s">
        <v>131</v>
      </c>
      <c r="D13" s="2" t="s">
        <v>61</v>
      </c>
      <c r="E13" s="5">
        <v>130</v>
      </c>
      <c r="F13" s="5">
        <v>130</v>
      </c>
      <c r="G13" s="5">
        <v>130</v>
      </c>
      <c r="H13" s="5">
        <v>130</v>
      </c>
      <c r="I13" s="5">
        <v>130</v>
      </c>
      <c r="J13" s="5">
        <v>130</v>
      </c>
      <c r="K13" s="5">
        <v>130</v>
      </c>
      <c r="L13" s="5">
        <v>117</v>
      </c>
      <c r="M13" s="5">
        <v>117</v>
      </c>
      <c r="N13" s="5">
        <v>117</v>
      </c>
      <c r="O13" s="5">
        <v>116</v>
      </c>
      <c r="P13" s="5">
        <v>116</v>
      </c>
      <c r="Q13" s="204">
        <v>116</v>
      </c>
      <c r="R13" s="204">
        <v>116</v>
      </c>
    </row>
    <row r="14" spans="1:18" s="46" customFormat="1" ht="63" x14ac:dyDescent="0.25">
      <c r="A14" s="45" t="s">
        <v>64</v>
      </c>
      <c r="B14" s="9" t="str">
        <f>'пр 2 к ПП4'!B26</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152</v>
      </c>
      <c r="D14" s="2" t="s">
        <v>61</v>
      </c>
      <c r="E14" s="11">
        <v>100</v>
      </c>
      <c r="F14" s="11">
        <v>100</v>
      </c>
      <c r="G14" s="11">
        <v>100</v>
      </c>
      <c r="H14" s="11">
        <v>100</v>
      </c>
      <c r="I14" s="11">
        <v>185</v>
      </c>
      <c r="J14" s="11">
        <v>185</v>
      </c>
      <c r="K14" s="11">
        <v>100</v>
      </c>
      <c r="L14" s="11">
        <v>140</v>
      </c>
      <c r="M14" s="11">
        <v>140</v>
      </c>
      <c r="N14" s="11">
        <v>100</v>
      </c>
      <c r="O14" s="11">
        <v>208</v>
      </c>
      <c r="P14" s="11">
        <v>176</v>
      </c>
      <c r="Q14" s="205">
        <v>176</v>
      </c>
      <c r="R14" s="205">
        <v>176</v>
      </c>
    </row>
    <row r="15" spans="1:18" s="46" customFormat="1" ht="63" x14ac:dyDescent="0.25">
      <c r="A15" s="45" t="s">
        <v>65</v>
      </c>
      <c r="B15" s="9" t="str">
        <f>'пр 2 к ПП4'!B27</f>
        <v>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v>
      </c>
      <c r="C15" s="2" t="s">
        <v>131</v>
      </c>
      <c r="D15" s="2" t="s">
        <v>61</v>
      </c>
      <c r="E15" s="5">
        <v>75</v>
      </c>
      <c r="F15" s="5">
        <v>75</v>
      </c>
      <c r="G15" s="5">
        <v>75</v>
      </c>
      <c r="H15" s="5">
        <v>75</v>
      </c>
      <c r="I15" s="5">
        <v>75</v>
      </c>
      <c r="J15" s="5">
        <v>75</v>
      </c>
      <c r="K15" s="5">
        <v>75</v>
      </c>
      <c r="L15" s="5">
        <v>67</v>
      </c>
      <c r="M15" s="5">
        <v>67</v>
      </c>
      <c r="N15" s="5">
        <v>45</v>
      </c>
      <c r="O15" s="5">
        <v>34</v>
      </c>
      <c r="P15" s="5">
        <v>33</v>
      </c>
      <c r="Q15" s="204">
        <v>33</v>
      </c>
      <c r="R15" s="204">
        <v>33</v>
      </c>
    </row>
    <row r="16" spans="1:18" s="46" customFormat="1" ht="63" x14ac:dyDescent="0.25">
      <c r="A16" s="45" t="s">
        <v>155</v>
      </c>
      <c r="B16" s="9" t="str">
        <f>'пр 2 к ПП4'!B31</f>
        <v>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v>
      </c>
      <c r="C16" s="2" t="s">
        <v>131</v>
      </c>
      <c r="D16" s="2" t="s">
        <v>61</v>
      </c>
      <c r="E16" s="5">
        <v>126</v>
      </c>
      <c r="F16" s="5">
        <v>126</v>
      </c>
      <c r="G16" s="5">
        <v>126</v>
      </c>
      <c r="H16" s="5">
        <v>126</v>
      </c>
      <c r="I16" s="5">
        <v>126</v>
      </c>
      <c r="J16" s="5">
        <v>126</v>
      </c>
      <c r="K16" s="5">
        <v>126</v>
      </c>
      <c r="L16" s="5">
        <v>110</v>
      </c>
      <c r="M16" s="5">
        <v>110</v>
      </c>
      <c r="N16" s="5">
        <v>120</v>
      </c>
      <c r="O16" s="5">
        <v>101</v>
      </c>
      <c r="P16" s="5">
        <v>101</v>
      </c>
      <c r="Q16" s="204">
        <v>101</v>
      </c>
      <c r="R16" s="204">
        <v>101</v>
      </c>
    </row>
    <row r="17" spans="1:18" s="46" customFormat="1" ht="63" x14ac:dyDescent="0.25">
      <c r="A17" s="45" t="s">
        <v>156</v>
      </c>
      <c r="B17" s="9" t="str">
        <f>'пр 2 к ПП4'!B33</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132</v>
      </c>
      <c r="D17" s="2" t="s">
        <v>61</v>
      </c>
      <c r="E17" s="5">
        <v>807</v>
      </c>
      <c r="F17" s="5">
        <v>807</v>
      </c>
      <c r="G17" s="5">
        <v>807</v>
      </c>
      <c r="H17" s="5">
        <v>807</v>
      </c>
      <c r="I17" s="5">
        <v>807</v>
      </c>
      <c r="J17" s="5">
        <v>807</v>
      </c>
      <c r="K17" s="5">
        <v>807</v>
      </c>
      <c r="L17" s="5">
        <v>807</v>
      </c>
      <c r="M17" s="5">
        <v>807</v>
      </c>
      <c r="N17" s="5">
        <v>807</v>
      </c>
      <c r="O17" s="5">
        <v>807</v>
      </c>
      <c r="P17" s="5">
        <v>807</v>
      </c>
      <c r="Q17" s="204">
        <v>807</v>
      </c>
      <c r="R17" s="204">
        <v>807</v>
      </c>
    </row>
    <row r="18" spans="1:18" s="46" customFormat="1" ht="63" x14ac:dyDescent="0.25">
      <c r="A18" s="2" t="s">
        <v>157</v>
      </c>
      <c r="B18" s="9" t="str">
        <f>'пр 2 к ПП4'!B35</f>
        <v>Предоставление товарно-материальных ценностей лицам из числа коренных малочисленных народов Севера</v>
      </c>
      <c r="C18" s="2" t="s">
        <v>131</v>
      </c>
      <c r="D18" s="2" t="s">
        <v>61</v>
      </c>
      <c r="E18" s="47">
        <v>35</v>
      </c>
      <c r="F18" s="47">
        <v>35</v>
      </c>
      <c r="G18" s="47">
        <v>35</v>
      </c>
      <c r="H18" s="47">
        <v>36</v>
      </c>
      <c r="I18" s="47">
        <v>36</v>
      </c>
      <c r="J18" s="47">
        <v>36</v>
      </c>
      <c r="K18" s="47">
        <v>36</v>
      </c>
      <c r="L18" s="47">
        <v>55</v>
      </c>
      <c r="M18" s="47">
        <v>55</v>
      </c>
      <c r="N18" s="47">
        <v>38</v>
      </c>
      <c r="O18" s="47">
        <v>85</v>
      </c>
      <c r="P18" s="5">
        <v>85</v>
      </c>
      <c r="Q18" s="204">
        <v>85</v>
      </c>
      <c r="R18" s="204">
        <v>85</v>
      </c>
    </row>
    <row r="19" spans="1:18" s="46" customFormat="1" ht="141.75" x14ac:dyDescent="0.25">
      <c r="A19" s="2" t="s">
        <v>158</v>
      </c>
      <c r="B19" s="9" t="str">
        <f>'пр 2 к ПП4'!B37</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131</v>
      </c>
      <c r="D19" s="2" t="s">
        <v>61</v>
      </c>
      <c r="E19" s="48">
        <v>17</v>
      </c>
      <c r="F19" s="48">
        <v>17</v>
      </c>
      <c r="G19" s="48">
        <v>17</v>
      </c>
      <c r="H19" s="48">
        <v>17</v>
      </c>
      <c r="I19" s="48">
        <v>17</v>
      </c>
      <c r="J19" s="48">
        <v>17</v>
      </c>
      <c r="K19" s="48">
        <v>17</v>
      </c>
      <c r="L19" s="48">
        <v>14</v>
      </c>
      <c r="M19" s="48">
        <v>14</v>
      </c>
      <c r="N19" s="48">
        <v>19</v>
      </c>
      <c r="O19" s="48">
        <v>19</v>
      </c>
      <c r="P19" s="48">
        <v>18</v>
      </c>
      <c r="Q19" s="206">
        <v>18</v>
      </c>
      <c r="R19" s="206">
        <v>18</v>
      </c>
    </row>
    <row r="20" spans="1:18" s="46" customFormat="1" ht="63" x14ac:dyDescent="0.25">
      <c r="A20" s="2" t="s">
        <v>159</v>
      </c>
      <c r="B20" s="9" t="str">
        <f>'пр 2 к ПП4'!B38</f>
        <v>Организация и проведение праздников  День рыбака, День реки в Туруханском районе.</v>
      </c>
      <c r="C20" s="209" t="s">
        <v>294</v>
      </c>
      <c r="D20" s="2" t="s">
        <v>61</v>
      </c>
      <c r="E20" s="5">
        <v>1</v>
      </c>
      <c r="F20" s="5">
        <v>1</v>
      </c>
      <c r="G20" s="5">
        <v>1</v>
      </c>
      <c r="H20" s="5">
        <v>1</v>
      </c>
      <c r="I20" s="5">
        <v>1</v>
      </c>
      <c r="J20" s="5">
        <v>1</v>
      </c>
      <c r="K20" s="5">
        <v>1</v>
      </c>
      <c r="L20" s="5">
        <v>1</v>
      </c>
      <c r="M20" s="5">
        <v>1</v>
      </c>
      <c r="N20" s="5">
        <v>1</v>
      </c>
      <c r="O20" s="5">
        <v>1</v>
      </c>
      <c r="P20" s="5">
        <v>1</v>
      </c>
      <c r="Q20" s="204">
        <v>1</v>
      </c>
      <c r="R20" s="204">
        <v>1</v>
      </c>
    </row>
    <row r="21" spans="1:18" s="46" customFormat="1" ht="94.5" x14ac:dyDescent="0.25">
      <c r="A21" s="2" t="s">
        <v>160</v>
      </c>
      <c r="B21" s="9" t="str">
        <f>'пр 2 к ПП4'!B39</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09" t="s">
        <v>295</v>
      </c>
      <c r="D21" s="2" t="s">
        <v>61</v>
      </c>
      <c r="E21" s="49">
        <v>21</v>
      </c>
      <c r="F21" s="49">
        <v>21</v>
      </c>
      <c r="G21" s="49">
        <v>21</v>
      </c>
      <c r="H21" s="49">
        <v>21</v>
      </c>
      <c r="I21" s="49">
        <v>21</v>
      </c>
      <c r="J21" s="49">
        <v>21</v>
      </c>
      <c r="K21" s="49">
        <v>21</v>
      </c>
      <c r="L21" s="49">
        <v>18</v>
      </c>
      <c r="M21" s="49">
        <v>18</v>
      </c>
      <c r="N21" s="49">
        <v>17</v>
      </c>
      <c r="O21" s="49">
        <v>16</v>
      </c>
      <c r="P21" s="49">
        <v>15</v>
      </c>
      <c r="Q21" s="207">
        <v>15</v>
      </c>
      <c r="R21" s="207">
        <v>15</v>
      </c>
    </row>
    <row r="22" spans="1:18" x14ac:dyDescent="0.25">
      <c r="Q22" s="208"/>
      <c r="R22" s="208"/>
    </row>
    <row r="23" spans="1:18" x14ac:dyDescent="0.25">
      <c r="Q23" s="208"/>
      <c r="R23" s="208"/>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4" firstPageNumber="71"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48"/>
  <sheetViews>
    <sheetView view="pageBreakPreview" zoomScaleNormal="100" zoomScaleSheetLayoutView="100" workbookViewId="0">
      <selection activeCell="I38" sqref="I38"/>
    </sheetView>
  </sheetViews>
  <sheetFormatPr defaultRowHeight="18.75" x14ac:dyDescent="0.25"/>
  <cols>
    <col min="1" max="1" width="5.625" style="50" customWidth="1"/>
    <col min="2" max="2" width="66.25" style="50" customWidth="1"/>
    <col min="3" max="3" width="27" style="50" customWidth="1"/>
    <col min="4" max="5" width="7.375" style="50" customWidth="1"/>
    <col min="6" max="6" width="17.75" style="50" customWidth="1"/>
    <col min="7" max="7" width="5.75" style="50" customWidth="1"/>
    <col min="8" max="8" width="13.75" style="50" hidden="1" customWidth="1"/>
    <col min="9" max="9" width="15.5" style="50" bestFit="1" customWidth="1"/>
    <col min="10" max="11" width="15.5" style="50" customWidth="1"/>
    <col min="12" max="12" width="16.125" style="50" customWidth="1"/>
    <col min="13" max="13" width="30.875" style="91" customWidth="1"/>
    <col min="14" max="14" width="30.875" style="91" hidden="1" customWidth="1"/>
    <col min="15" max="16384" width="9" style="50"/>
  </cols>
  <sheetData>
    <row r="1" spans="1:14" ht="84" customHeight="1" x14ac:dyDescent="0.25">
      <c r="A1" s="74"/>
      <c r="B1" s="74" t="s">
        <v>174</v>
      </c>
      <c r="C1" s="74"/>
      <c r="D1" s="74"/>
      <c r="E1" s="74"/>
      <c r="F1" s="74" t="s">
        <v>175</v>
      </c>
      <c r="G1" s="74"/>
      <c r="H1" s="74"/>
      <c r="I1" s="74"/>
      <c r="J1" s="74"/>
      <c r="K1" s="74"/>
      <c r="L1" s="284" t="s">
        <v>169</v>
      </c>
      <c r="M1" s="284"/>
      <c r="N1" s="50"/>
    </row>
    <row r="2" spans="1:14" x14ac:dyDescent="0.25">
      <c r="A2" s="75"/>
      <c r="B2" s="74"/>
      <c r="C2" s="74"/>
      <c r="D2" s="74"/>
      <c r="E2" s="74"/>
      <c r="F2" s="74"/>
      <c r="G2" s="74"/>
      <c r="H2" s="74"/>
      <c r="I2" s="74"/>
      <c r="J2" s="74"/>
      <c r="K2" s="74"/>
      <c r="L2" s="74"/>
      <c r="M2" s="74"/>
      <c r="N2" s="74"/>
    </row>
    <row r="3" spans="1:14" x14ac:dyDescent="0.25">
      <c r="A3" s="285" t="s">
        <v>1</v>
      </c>
      <c r="B3" s="285"/>
      <c r="C3" s="285"/>
      <c r="D3" s="285"/>
      <c r="E3" s="285"/>
      <c r="F3" s="285"/>
      <c r="G3" s="285"/>
      <c r="H3" s="285"/>
      <c r="I3" s="285"/>
      <c r="J3" s="285"/>
      <c r="K3" s="285"/>
      <c r="L3" s="285"/>
      <c r="M3" s="285"/>
      <c r="N3" s="50"/>
    </row>
    <row r="4" spans="1:14" x14ac:dyDescent="0.25">
      <c r="A4" s="285" t="s">
        <v>101</v>
      </c>
      <c r="B4" s="285"/>
      <c r="C4" s="285"/>
      <c r="D4" s="285"/>
      <c r="E4" s="285"/>
      <c r="F4" s="285"/>
      <c r="G4" s="285"/>
      <c r="H4" s="285"/>
      <c r="I4" s="285"/>
      <c r="J4" s="285"/>
      <c r="K4" s="285"/>
      <c r="L4" s="285"/>
      <c r="M4" s="285"/>
      <c r="N4" s="50"/>
    </row>
    <row r="5" spans="1:14" x14ac:dyDescent="0.25">
      <c r="A5" s="76"/>
      <c r="M5" s="73"/>
      <c r="N5" s="73"/>
    </row>
    <row r="6" spans="1:14" s="46" customFormat="1" ht="15.75" customHeight="1" x14ac:dyDescent="0.25">
      <c r="A6" s="247" t="s">
        <v>17</v>
      </c>
      <c r="B6" s="247" t="s">
        <v>47</v>
      </c>
      <c r="C6" s="247" t="s">
        <v>24</v>
      </c>
      <c r="D6" s="247" t="s">
        <v>22</v>
      </c>
      <c r="E6" s="247"/>
      <c r="F6" s="247"/>
      <c r="G6" s="247"/>
      <c r="H6" s="278" t="s">
        <v>48</v>
      </c>
      <c r="I6" s="265"/>
      <c r="J6" s="265"/>
      <c r="K6" s="265"/>
      <c r="L6" s="266"/>
      <c r="M6" s="268" t="s">
        <v>49</v>
      </c>
      <c r="N6" s="268" t="s">
        <v>296</v>
      </c>
    </row>
    <row r="7" spans="1:14" s="46" customFormat="1" ht="78.75" x14ac:dyDescent="0.25">
      <c r="A7" s="247"/>
      <c r="B7" s="247"/>
      <c r="C7" s="247"/>
      <c r="D7" s="2" t="s">
        <v>24</v>
      </c>
      <c r="E7" s="2" t="s">
        <v>25</v>
      </c>
      <c r="F7" s="2" t="s">
        <v>26</v>
      </c>
      <c r="G7" s="2" t="s">
        <v>27</v>
      </c>
      <c r="H7" s="2">
        <v>2024</v>
      </c>
      <c r="I7" s="2">
        <v>2025</v>
      </c>
      <c r="J7" s="233">
        <v>2026</v>
      </c>
      <c r="K7" s="196">
        <v>2027</v>
      </c>
      <c r="L7" s="2" t="s">
        <v>50</v>
      </c>
      <c r="M7" s="247"/>
      <c r="N7" s="247"/>
    </row>
    <row r="8" spans="1:14" s="46" customFormat="1" ht="15.75" x14ac:dyDescent="0.25">
      <c r="A8" s="2">
        <v>1</v>
      </c>
      <c r="B8" s="2">
        <v>2</v>
      </c>
      <c r="C8" s="2">
        <v>3</v>
      </c>
      <c r="D8" s="2">
        <v>4</v>
      </c>
      <c r="E8" s="2">
        <v>5</v>
      </c>
      <c r="F8" s="2">
        <v>6</v>
      </c>
      <c r="G8" s="2">
        <v>7</v>
      </c>
      <c r="H8" s="126">
        <v>10</v>
      </c>
      <c r="I8" s="126">
        <v>11</v>
      </c>
      <c r="J8" s="233">
        <v>12</v>
      </c>
      <c r="K8" s="196">
        <v>13</v>
      </c>
      <c r="L8" s="126">
        <v>14</v>
      </c>
      <c r="M8" s="126">
        <v>15</v>
      </c>
      <c r="N8" s="209">
        <v>14</v>
      </c>
    </row>
    <row r="9" spans="1:14" s="60" customFormat="1" ht="15.75" x14ac:dyDescent="0.25">
      <c r="A9" s="294" t="s">
        <v>122</v>
      </c>
      <c r="B9" s="295"/>
      <c r="C9" s="295"/>
      <c r="D9" s="295"/>
      <c r="E9" s="295"/>
      <c r="F9" s="295"/>
      <c r="G9" s="295"/>
      <c r="H9" s="295"/>
      <c r="I9" s="295"/>
      <c r="J9" s="295"/>
      <c r="K9" s="295"/>
      <c r="L9" s="295"/>
      <c r="M9" s="296"/>
      <c r="N9" s="46"/>
    </row>
    <row r="10" spans="1:14" s="60" customFormat="1" ht="15.75" x14ac:dyDescent="0.25">
      <c r="A10" s="294" t="s">
        <v>123</v>
      </c>
      <c r="B10" s="295"/>
      <c r="C10" s="295"/>
      <c r="D10" s="295"/>
      <c r="E10" s="295"/>
      <c r="F10" s="295"/>
      <c r="G10" s="295"/>
      <c r="H10" s="295"/>
      <c r="I10" s="295"/>
      <c r="J10" s="295"/>
      <c r="K10" s="295"/>
      <c r="L10" s="295"/>
      <c r="M10" s="296"/>
    </row>
    <row r="11" spans="1:14" s="71" customFormat="1" ht="47.25" customHeight="1" x14ac:dyDescent="0.25">
      <c r="A11" s="77" t="s">
        <v>3</v>
      </c>
      <c r="B11" s="78" t="s">
        <v>102</v>
      </c>
      <c r="C11" s="136" t="s">
        <v>70</v>
      </c>
      <c r="D11" s="80">
        <v>242</v>
      </c>
      <c r="E11" s="81" t="s">
        <v>103</v>
      </c>
      <c r="F11" s="13">
        <v>1140080460</v>
      </c>
      <c r="G11" s="80">
        <v>121</v>
      </c>
      <c r="H11" s="116">
        <v>27537.090629999999</v>
      </c>
      <c r="I11" s="116">
        <v>27614.475999999999</v>
      </c>
      <c r="J11" s="116">
        <v>25350.190999999999</v>
      </c>
      <c r="K11" s="116">
        <v>25350.190999999999</v>
      </c>
      <c r="L11" s="133">
        <f>I11+J11+K11</f>
        <v>78314.858000000007</v>
      </c>
      <c r="M11" s="290" t="s">
        <v>124</v>
      </c>
      <c r="N11" s="290" t="s">
        <v>124</v>
      </c>
    </row>
    <row r="12" spans="1:14" s="71" customFormat="1" ht="47.25" customHeight="1" x14ac:dyDescent="0.25">
      <c r="A12" s="77" t="s">
        <v>62</v>
      </c>
      <c r="B12" s="78" t="s">
        <v>102</v>
      </c>
      <c r="C12" s="136" t="s">
        <v>70</v>
      </c>
      <c r="D12" s="80">
        <v>242</v>
      </c>
      <c r="E12" s="81" t="s">
        <v>103</v>
      </c>
      <c r="F12" s="13">
        <v>1140080460</v>
      </c>
      <c r="G12" s="80">
        <v>122</v>
      </c>
      <c r="H12" s="83">
        <v>2349.34</v>
      </c>
      <c r="I12" s="83">
        <v>2346.2220000000002</v>
      </c>
      <c r="J12" s="83">
        <v>1570.104</v>
      </c>
      <c r="K12" s="83">
        <v>1570.104</v>
      </c>
      <c r="L12" s="133">
        <f t="shared" ref="L12:L41" si="0">I12+J12+K12</f>
        <v>5486.43</v>
      </c>
      <c r="M12" s="291"/>
      <c r="N12" s="291"/>
    </row>
    <row r="13" spans="1:14" s="71" customFormat="1" ht="47.25" customHeight="1" x14ac:dyDescent="0.25">
      <c r="A13" s="77" t="s">
        <v>64</v>
      </c>
      <c r="B13" s="78" t="s">
        <v>102</v>
      </c>
      <c r="C13" s="136" t="s">
        <v>70</v>
      </c>
      <c r="D13" s="80">
        <v>242</v>
      </c>
      <c r="E13" s="81" t="s">
        <v>103</v>
      </c>
      <c r="F13" s="13">
        <v>1140080460</v>
      </c>
      <c r="G13" s="80">
        <v>129</v>
      </c>
      <c r="H13" s="83">
        <v>8316.2019999999993</v>
      </c>
      <c r="I13" s="83">
        <v>8339.5720000000001</v>
      </c>
      <c r="J13" s="83">
        <v>7655.7569999999996</v>
      </c>
      <c r="K13" s="83">
        <v>7655.7569999999996</v>
      </c>
      <c r="L13" s="133">
        <f t="shared" si="0"/>
        <v>23651.085999999999</v>
      </c>
      <c r="M13" s="291"/>
      <c r="N13" s="291"/>
    </row>
    <row r="14" spans="1:14" s="71" customFormat="1" ht="47.25" customHeight="1" x14ac:dyDescent="0.25">
      <c r="A14" s="77" t="s">
        <v>65</v>
      </c>
      <c r="B14" s="78" t="s">
        <v>102</v>
      </c>
      <c r="C14" s="136" t="s">
        <v>70</v>
      </c>
      <c r="D14" s="80">
        <v>242</v>
      </c>
      <c r="E14" s="81" t="s">
        <v>103</v>
      </c>
      <c r="F14" s="13">
        <v>1140080460</v>
      </c>
      <c r="G14" s="80">
        <v>244</v>
      </c>
      <c r="H14" s="83">
        <v>14396.54565</v>
      </c>
      <c r="I14" s="83">
        <v>9575.4680000000008</v>
      </c>
      <c r="J14" s="83">
        <v>9575.4680000000008</v>
      </c>
      <c r="K14" s="83">
        <v>9575.4680000000008</v>
      </c>
      <c r="L14" s="133">
        <f t="shared" si="0"/>
        <v>28726.404000000002</v>
      </c>
      <c r="M14" s="291"/>
      <c r="N14" s="291"/>
    </row>
    <row r="15" spans="1:14" s="71" customFormat="1" ht="47.25" customHeight="1" x14ac:dyDescent="0.25">
      <c r="A15" s="77" t="s">
        <v>155</v>
      </c>
      <c r="B15" s="78" t="s">
        <v>102</v>
      </c>
      <c r="C15" s="136" t="s">
        <v>70</v>
      </c>
      <c r="D15" s="135">
        <v>242</v>
      </c>
      <c r="E15" s="81" t="s">
        <v>103</v>
      </c>
      <c r="F15" s="13">
        <v>1140080460</v>
      </c>
      <c r="G15" s="135">
        <v>247</v>
      </c>
      <c r="H15" s="83">
        <v>9486.6849999999995</v>
      </c>
      <c r="I15" s="83">
        <v>19462.063999999998</v>
      </c>
      <c r="J15" s="83">
        <v>8928.6630000000005</v>
      </c>
      <c r="K15" s="83">
        <v>8928.6630000000005</v>
      </c>
      <c r="L15" s="133">
        <f t="shared" si="0"/>
        <v>37319.39</v>
      </c>
      <c r="M15" s="291"/>
      <c r="N15" s="291"/>
    </row>
    <row r="16" spans="1:14" s="71" customFormat="1" ht="47.25" customHeight="1" x14ac:dyDescent="0.25">
      <c r="A16" s="77" t="s">
        <v>156</v>
      </c>
      <c r="B16" s="106" t="s">
        <v>102</v>
      </c>
      <c r="C16" s="211" t="s">
        <v>70</v>
      </c>
      <c r="D16" s="194">
        <v>242</v>
      </c>
      <c r="E16" s="107" t="s">
        <v>103</v>
      </c>
      <c r="F16" s="108">
        <v>1140080460</v>
      </c>
      <c r="G16" s="194">
        <v>323</v>
      </c>
      <c r="H16" s="131">
        <v>518.94000000000005</v>
      </c>
      <c r="I16" s="131">
        <v>0</v>
      </c>
      <c r="J16" s="200">
        <v>0</v>
      </c>
      <c r="K16" s="200">
        <v>0</v>
      </c>
      <c r="L16" s="133">
        <f t="shared" si="0"/>
        <v>0</v>
      </c>
      <c r="M16" s="291"/>
      <c r="N16" s="291"/>
    </row>
    <row r="17" spans="1:19" s="71" customFormat="1" ht="47.25" customHeight="1" x14ac:dyDescent="0.25">
      <c r="A17" s="77" t="s">
        <v>157</v>
      </c>
      <c r="B17" s="106" t="s">
        <v>102</v>
      </c>
      <c r="C17" s="211" t="s">
        <v>70</v>
      </c>
      <c r="D17" s="212">
        <v>242</v>
      </c>
      <c r="E17" s="107" t="s">
        <v>103</v>
      </c>
      <c r="F17" s="108">
        <v>1140080460</v>
      </c>
      <c r="G17" s="212">
        <v>831</v>
      </c>
      <c r="H17" s="131">
        <v>46.378999999999998</v>
      </c>
      <c r="I17" s="131">
        <v>413</v>
      </c>
      <c r="J17" s="200">
        <v>0</v>
      </c>
      <c r="K17" s="200">
        <v>0</v>
      </c>
      <c r="L17" s="133">
        <f t="shared" si="0"/>
        <v>413</v>
      </c>
      <c r="M17" s="291"/>
      <c r="N17" s="291"/>
    </row>
    <row r="18" spans="1:19" s="71" customFormat="1" ht="47.25" customHeight="1" x14ac:dyDescent="0.25">
      <c r="A18" s="77" t="s">
        <v>158</v>
      </c>
      <c r="B18" s="106" t="s">
        <v>102</v>
      </c>
      <c r="C18" s="211" t="s">
        <v>70</v>
      </c>
      <c r="D18" s="31">
        <v>242</v>
      </c>
      <c r="E18" s="107" t="s">
        <v>103</v>
      </c>
      <c r="F18" s="108">
        <v>1140080460</v>
      </c>
      <c r="G18" s="31">
        <v>852</v>
      </c>
      <c r="H18" s="131">
        <v>0</v>
      </c>
      <c r="I18" s="131">
        <v>5</v>
      </c>
      <c r="J18" s="131">
        <v>5</v>
      </c>
      <c r="K18" s="131">
        <v>5</v>
      </c>
      <c r="L18" s="133">
        <f t="shared" si="0"/>
        <v>15</v>
      </c>
      <c r="M18" s="291"/>
      <c r="N18" s="291"/>
    </row>
    <row r="19" spans="1:19" s="71" customFormat="1" ht="47.25" customHeight="1" x14ac:dyDescent="0.25">
      <c r="A19" s="77" t="s">
        <v>159</v>
      </c>
      <c r="B19" s="106" t="s">
        <v>102</v>
      </c>
      <c r="C19" s="211" t="s">
        <v>70</v>
      </c>
      <c r="D19" s="31">
        <v>242</v>
      </c>
      <c r="E19" s="107" t="s">
        <v>103</v>
      </c>
      <c r="F19" s="108">
        <v>1140080460</v>
      </c>
      <c r="G19" s="31">
        <v>853</v>
      </c>
      <c r="H19" s="109">
        <v>10</v>
      </c>
      <c r="I19" s="109">
        <v>10</v>
      </c>
      <c r="J19" s="109">
        <v>10</v>
      </c>
      <c r="K19" s="109">
        <v>10</v>
      </c>
      <c r="L19" s="133">
        <f t="shared" si="0"/>
        <v>30</v>
      </c>
      <c r="M19" s="291"/>
      <c r="N19" s="291"/>
    </row>
    <row r="20" spans="1:19" s="104" customFormat="1" ht="63" x14ac:dyDescent="0.25">
      <c r="A20" s="77" t="s">
        <v>160</v>
      </c>
      <c r="B20" s="84" t="s">
        <v>105</v>
      </c>
      <c r="C20" s="98" t="s">
        <v>70</v>
      </c>
      <c r="D20" s="97">
        <v>242</v>
      </c>
      <c r="E20" s="81" t="s">
        <v>60</v>
      </c>
      <c r="F20" s="13">
        <v>1140075410</v>
      </c>
      <c r="G20" s="97">
        <v>121</v>
      </c>
      <c r="H20" s="83">
        <v>3570.3928000000001</v>
      </c>
      <c r="I20" s="83">
        <v>4170.9679999999998</v>
      </c>
      <c r="J20" s="83">
        <v>3600</v>
      </c>
      <c r="K20" s="83">
        <v>3600</v>
      </c>
      <c r="L20" s="133">
        <f t="shared" si="0"/>
        <v>11370.968000000001</v>
      </c>
      <c r="M20" s="291"/>
      <c r="N20" s="291"/>
    </row>
    <row r="21" spans="1:19" s="104" customFormat="1" ht="63" x14ac:dyDescent="0.25">
      <c r="A21" s="77" t="s">
        <v>179</v>
      </c>
      <c r="B21" s="84" t="s">
        <v>105</v>
      </c>
      <c r="C21" s="98" t="s">
        <v>70</v>
      </c>
      <c r="D21" s="97">
        <v>242</v>
      </c>
      <c r="E21" s="81" t="s">
        <v>60</v>
      </c>
      <c r="F21" s="13">
        <v>1140075410</v>
      </c>
      <c r="G21" s="97">
        <v>122</v>
      </c>
      <c r="H21" s="83">
        <v>234.107</v>
      </c>
      <c r="I21" s="83">
        <v>445.4</v>
      </c>
      <c r="J21" s="83">
        <v>350</v>
      </c>
      <c r="K21" s="83">
        <v>550</v>
      </c>
      <c r="L21" s="133">
        <f t="shared" si="0"/>
        <v>1345.4</v>
      </c>
      <c r="M21" s="291"/>
      <c r="N21" s="291"/>
    </row>
    <row r="22" spans="1:19" s="71" customFormat="1" ht="63" x14ac:dyDescent="0.25">
      <c r="A22" s="77" t="s">
        <v>180</v>
      </c>
      <c r="B22" s="110" t="s">
        <v>105</v>
      </c>
      <c r="C22" s="96" t="s">
        <v>70</v>
      </c>
      <c r="D22" s="32">
        <v>242</v>
      </c>
      <c r="E22" s="111" t="s">
        <v>60</v>
      </c>
      <c r="F22" s="112">
        <v>1140075410</v>
      </c>
      <c r="G22" s="32">
        <v>129</v>
      </c>
      <c r="H22" s="113">
        <v>1063.5999999999999</v>
      </c>
      <c r="I22" s="113">
        <v>1259.432</v>
      </c>
      <c r="J22" s="113">
        <v>1087</v>
      </c>
      <c r="K22" s="113">
        <v>1087</v>
      </c>
      <c r="L22" s="133">
        <f t="shared" si="0"/>
        <v>3433.4319999999998</v>
      </c>
      <c r="M22" s="292"/>
      <c r="N22" s="292"/>
    </row>
    <row r="23" spans="1:19" s="71" customFormat="1" ht="76.5" x14ac:dyDescent="0.25">
      <c r="A23" s="77" t="s">
        <v>181</v>
      </c>
      <c r="B23" s="84" t="s">
        <v>105</v>
      </c>
      <c r="C23" s="79" t="s">
        <v>70</v>
      </c>
      <c r="D23" s="80">
        <v>242</v>
      </c>
      <c r="E23" s="81" t="s">
        <v>60</v>
      </c>
      <c r="F23" s="13">
        <v>1140075410</v>
      </c>
      <c r="G23" s="80">
        <v>244</v>
      </c>
      <c r="H23" s="83">
        <v>338.8</v>
      </c>
      <c r="I23" s="83">
        <v>135</v>
      </c>
      <c r="J23" s="83">
        <v>230.4</v>
      </c>
      <c r="K23" s="83">
        <v>30.4</v>
      </c>
      <c r="L23" s="133">
        <f t="shared" si="0"/>
        <v>395.79999999999995</v>
      </c>
      <c r="M23" s="82" t="s">
        <v>124</v>
      </c>
      <c r="N23" s="82" t="s">
        <v>124</v>
      </c>
    </row>
    <row r="24" spans="1:19" s="71" customFormat="1" ht="63" customHeight="1" x14ac:dyDescent="0.25">
      <c r="A24" s="77" t="s">
        <v>182</v>
      </c>
      <c r="B24" s="84" t="s">
        <v>106</v>
      </c>
      <c r="C24" s="79" t="s">
        <v>70</v>
      </c>
      <c r="D24" s="80">
        <v>242</v>
      </c>
      <c r="E24" s="81" t="s">
        <v>210</v>
      </c>
      <c r="F24" s="13">
        <v>1140028410</v>
      </c>
      <c r="G24" s="80">
        <v>244</v>
      </c>
      <c r="H24" s="83">
        <v>90.364000000000004</v>
      </c>
      <c r="I24" s="83">
        <v>94.888000000000005</v>
      </c>
      <c r="J24" s="83">
        <v>94.888000000000005</v>
      </c>
      <c r="K24" s="83">
        <v>94.888000000000005</v>
      </c>
      <c r="L24" s="133">
        <f t="shared" si="0"/>
        <v>284.66399999999999</v>
      </c>
      <c r="M24" s="293" t="s">
        <v>297</v>
      </c>
      <c r="N24" s="293" t="s">
        <v>238</v>
      </c>
    </row>
    <row r="25" spans="1:19" s="71" customFormat="1" ht="63" x14ac:dyDescent="0.25">
      <c r="A25" s="77" t="s">
        <v>183</v>
      </c>
      <c r="B25" s="84" t="s">
        <v>106</v>
      </c>
      <c r="C25" s="79" t="s">
        <v>70</v>
      </c>
      <c r="D25" s="80">
        <v>242</v>
      </c>
      <c r="E25" s="81" t="s">
        <v>210</v>
      </c>
      <c r="F25" s="13">
        <v>1140028410</v>
      </c>
      <c r="G25" s="80">
        <v>321</v>
      </c>
      <c r="H25" s="83">
        <v>3099.636</v>
      </c>
      <c r="I25" s="83">
        <v>3254.6120000000001</v>
      </c>
      <c r="J25" s="83">
        <v>3254.6120000000001</v>
      </c>
      <c r="K25" s="83">
        <v>3254.6120000000001</v>
      </c>
      <c r="L25" s="133">
        <f t="shared" si="0"/>
        <v>9763.8359999999993</v>
      </c>
      <c r="M25" s="293"/>
      <c r="N25" s="293"/>
    </row>
    <row r="26" spans="1:19" s="71" customFormat="1" ht="76.5" x14ac:dyDescent="0.25">
      <c r="A26" s="77" t="s">
        <v>184</v>
      </c>
      <c r="B26" s="84" t="s">
        <v>107</v>
      </c>
      <c r="C26" s="79" t="s">
        <v>70</v>
      </c>
      <c r="D26" s="80">
        <v>242</v>
      </c>
      <c r="E26" s="81" t="s">
        <v>210</v>
      </c>
      <c r="F26" s="13">
        <v>1140028420</v>
      </c>
      <c r="G26" s="80">
        <v>321</v>
      </c>
      <c r="H26" s="83">
        <v>1755.5</v>
      </c>
      <c r="I26" s="83">
        <v>1403.3</v>
      </c>
      <c r="J26" s="83">
        <v>1403.3</v>
      </c>
      <c r="K26" s="83">
        <v>1403.3</v>
      </c>
      <c r="L26" s="133">
        <f t="shared" si="0"/>
        <v>4209.8999999999996</v>
      </c>
      <c r="M26" s="82" t="s">
        <v>107</v>
      </c>
      <c r="N26" s="82" t="s">
        <v>154</v>
      </c>
    </row>
    <row r="27" spans="1:19" s="71" customFormat="1" ht="76.5" x14ac:dyDescent="0.25">
      <c r="A27" s="77" t="s">
        <v>185</v>
      </c>
      <c r="B27" s="84" t="s">
        <v>281</v>
      </c>
      <c r="C27" s="79" t="s">
        <v>70</v>
      </c>
      <c r="D27" s="80">
        <v>242</v>
      </c>
      <c r="E27" s="81" t="s">
        <v>210</v>
      </c>
      <c r="F27" s="13">
        <v>1140028430</v>
      </c>
      <c r="G27" s="80">
        <v>323</v>
      </c>
      <c r="H27" s="83">
        <v>225.5</v>
      </c>
      <c r="I27" s="83">
        <v>236.8</v>
      </c>
      <c r="J27" s="83">
        <v>236.8</v>
      </c>
      <c r="K27" s="83">
        <v>236.8</v>
      </c>
      <c r="L27" s="133">
        <f t="shared" si="0"/>
        <v>710.40000000000009</v>
      </c>
      <c r="M27" s="14" t="s">
        <v>298</v>
      </c>
      <c r="N27" s="14" t="s">
        <v>233</v>
      </c>
      <c r="S27" s="85"/>
    </row>
    <row r="28" spans="1:19" s="71" customFormat="1" ht="47.25" customHeight="1" x14ac:dyDescent="0.25">
      <c r="A28" s="77" t="s">
        <v>186</v>
      </c>
      <c r="B28" s="84" t="s">
        <v>191</v>
      </c>
      <c r="C28" s="79" t="s">
        <v>70</v>
      </c>
      <c r="D28" s="80">
        <v>242</v>
      </c>
      <c r="E28" s="81" t="s">
        <v>210</v>
      </c>
      <c r="F28" s="13">
        <v>1140028440</v>
      </c>
      <c r="G28" s="80">
        <v>244</v>
      </c>
      <c r="H28" s="83">
        <v>125.1</v>
      </c>
      <c r="I28" s="83">
        <v>131.38</v>
      </c>
      <c r="J28" s="83">
        <v>131.38</v>
      </c>
      <c r="K28" s="83">
        <v>131.38</v>
      </c>
      <c r="L28" s="133">
        <f t="shared" si="0"/>
        <v>394.14</v>
      </c>
      <c r="M28" s="288" t="s">
        <v>299</v>
      </c>
      <c r="N28" s="288" t="s">
        <v>196</v>
      </c>
      <c r="S28" s="85"/>
    </row>
    <row r="29" spans="1:19" s="71" customFormat="1" ht="47.25" x14ac:dyDescent="0.25">
      <c r="A29" s="77" t="s">
        <v>187</v>
      </c>
      <c r="B29" s="84" t="s">
        <v>191</v>
      </c>
      <c r="C29" s="79" t="s">
        <v>70</v>
      </c>
      <c r="D29" s="80">
        <v>242</v>
      </c>
      <c r="E29" s="81" t="s">
        <v>210</v>
      </c>
      <c r="F29" s="13">
        <v>1140028440</v>
      </c>
      <c r="G29" s="80">
        <v>321</v>
      </c>
      <c r="H29" s="83">
        <v>5050.3</v>
      </c>
      <c r="I29" s="83">
        <v>5987.52</v>
      </c>
      <c r="J29" s="83">
        <v>5987.52</v>
      </c>
      <c r="K29" s="83">
        <v>5987.52</v>
      </c>
      <c r="L29" s="133">
        <f t="shared" si="0"/>
        <v>17962.560000000001</v>
      </c>
      <c r="M29" s="289"/>
      <c r="N29" s="289"/>
      <c r="S29" s="85"/>
    </row>
    <row r="30" spans="1:19" s="71" customFormat="1" ht="173.25" x14ac:dyDescent="0.25">
      <c r="A30" s="77" t="s">
        <v>188</v>
      </c>
      <c r="B30" s="138" t="s">
        <v>216</v>
      </c>
      <c r="C30" s="136" t="s">
        <v>70</v>
      </c>
      <c r="D30" s="135">
        <v>242</v>
      </c>
      <c r="E30" s="81" t="s">
        <v>210</v>
      </c>
      <c r="F30" s="13">
        <v>1140075400</v>
      </c>
      <c r="G30" s="135">
        <v>323</v>
      </c>
      <c r="H30" s="83">
        <v>108.9</v>
      </c>
      <c r="I30" s="83">
        <v>114.3</v>
      </c>
      <c r="J30" s="83">
        <v>114.3</v>
      </c>
      <c r="K30" s="83">
        <v>114.3</v>
      </c>
      <c r="L30" s="133">
        <f t="shared" si="0"/>
        <v>342.9</v>
      </c>
      <c r="M30" s="210" t="s">
        <v>300</v>
      </c>
      <c r="N30" s="210" t="s">
        <v>217</v>
      </c>
    </row>
    <row r="31" spans="1:19" s="71" customFormat="1" ht="89.25" x14ac:dyDescent="0.25">
      <c r="A31" s="77" t="s">
        <v>277</v>
      </c>
      <c r="B31" s="84" t="s">
        <v>282</v>
      </c>
      <c r="C31" s="79" t="s">
        <v>70</v>
      </c>
      <c r="D31" s="80">
        <v>242</v>
      </c>
      <c r="E31" s="81" t="s">
        <v>210</v>
      </c>
      <c r="F31" s="13">
        <v>1140075420</v>
      </c>
      <c r="G31" s="80">
        <v>244</v>
      </c>
      <c r="H31" s="83">
        <v>353.3</v>
      </c>
      <c r="I31" s="83">
        <v>370.94</v>
      </c>
      <c r="J31" s="83">
        <v>370.94</v>
      </c>
      <c r="K31" s="83">
        <v>370.94</v>
      </c>
      <c r="L31" s="133">
        <f t="shared" si="0"/>
        <v>1112.82</v>
      </c>
      <c r="M31" s="210" t="s">
        <v>301</v>
      </c>
      <c r="N31" s="210" t="s">
        <v>231</v>
      </c>
    </row>
    <row r="32" spans="1:19" s="71" customFormat="1" ht="127.5" x14ac:dyDescent="0.25">
      <c r="A32" s="77" t="s">
        <v>197</v>
      </c>
      <c r="B32" s="84" t="s">
        <v>192</v>
      </c>
      <c r="C32" s="79" t="s">
        <v>70</v>
      </c>
      <c r="D32" s="80">
        <v>242</v>
      </c>
      <c r="E32" s="81" t="s">
        <v>210</v>
      </c>
      <c r="F32" s="13">
        <v>1140075420</v>
      </c>
      <c r="G32" s="80">
        <v>321</v>
      </c>
      <c r="H32" s="83">
        <v>8143.3</v>
      </c>
      <c r="I32" s="83">
        <v>10478.16</v>
      </c>
      <c r="J32" s="83">
        <v>10478.16</v>
      </c>
      <c r="K32" s="83">
        <v>10478.16</v>
      </c>
      <c r="L32" s="133">
        <f t="shared" si="0"/>
        <v>31434.48</v>
      </c>
      <c r="M32" s="210" t="s">
        <v>302</v>
      </c>
      <c r="N32" s="210" t="s">
        <v>232</v>
      </c>
    </row>
    <row r="33" spans="1:14" s="71" customFormat="1" ht="51" x14ac:dyDescent="0.25">
      <c r="A33" s="77" t="s">
        <v>198</v>
      </c>
      <c r="B33" s="84" t="s">
        <v>108</v>
      </c>
      <c r="C33" s="79" t="s">
        <v>70</v>
      </c>
      <c r="D33" s="80">
        <v>242</v>
      </c>
      <c r="E33" s="81" t="s">
        <v>210</v>
      </c>
      <c r="F33" s="13">
        <v>1140075430</v>
      </c>
      <c r="G33" s="80">
        <v>244</v>
      </c>
      <c r="H33" s="83">
        <v>8.7859999999999996</v>
      </c>
      <c r="I33" s="83">
        <v>7.4660000000000002</v>
      </c>
      <c r="J33" s="83">
        <v>7.4660000000000002</v>
      </c>
      <c r="K33" s="83">
        <v>7.4660000000000002</v>
      </c>
      <c r="L33" s="133">
        <f t="shared" si="0"/>
        <v>22.398</v>
      </c>
      <c r="M33" s="286" t="s">
        <v>303</v>
      </c>
      <c r="N33" s="14" t="s">
        <v>162</v>
      </c>
    </row>
    <row r="34" spans="1:14" s="71" customFormat="1" ht="51" x14ac:dyDescent="0.25">
      <c r="A34" s="77" t="s">
        <v>199</v>
      </c>
      <c r="B34" s="84" t="s">
        <v>108</v>
      </c>
      <c r="C34" s="79" t="s">
        <v>70</v>
      </c>
      <c r="D34" s="80">
        <v>242</v>
      </c>
      <c r="E34" s="81" t="s">
        <v>210</v>
      </c>
      <c r="F34" s="13">
        <v>1140075430</v>
      </c>
      <c r="G34" s="193">
        <v>813</v>
      </c>
      <c r="H34" s="83">
        <v>236.91399999999999</v>
      </c>
      <c r="I34" s="83">
        <v>211.434</v>
      </c>
      <c r="J34" s="83">
        <v>211.434</v>
      </c>
      <c r="K34" s="83">
        <v>211.434</v>
      </c>
      <c r="L34" s="133">
        <f t="shared" si="0"/>
        <v>634.30200000000002</v>
      </c>
      <c r="M34" s="287"/>
      <c r="N34" s="14" t="s">
        <v>161</v>
      </c>
    </row>
    <row r="35" spans="1:14" s="71" customFormat="1" ht="63.75" x14ac:dyDescent="0.25">
      <c r="A35" s="77" t="s">
        <v>203</v>
      </c>
      <c r="B35" s="84" t="s">
        <v>109</v>
      </c>
      <c r="C35" s="79" t="s">
        <v>70</v>
      </c>
      <c r="D35" s="80">
        <v>242</v>
      </c>
      <c r="E35" s="81" t="s">
        <v>210</v>
      </c>
      <c r="F35" s="13">
        <v>1140075440</v>
      </c>
      <c r="G35" s="80">
        <v>323</v>
      </c>
      <c r="H35" s="83">
        <v>12367.093000000001</v>
      </c>
      <c r="I35" s="83">
        <v>10343.228569999999</v>
      </c>
      <c r="J35" s="83">
        <v>10594.7</v>
      </c>
      <c r="K35" s="83">
        <v>10594.7</v>
      </c>
      <c r="L35" s="133">
        <f t="shared" si="0"/>
        <v>31532.628570000001</v>
      </c>
      <c r="M35" s="14" t="s">
        <v>109</v>
      </c>
      <c r="N35" s="14" t="s">
        <v>234</v>
      </c>
    </row>
    <row r="36" spans="1:14" s="71" customFormat="1" ht="76.5" x14ac:dyDescent="0.25">
      <c r="A36" s="77" t="s">
        <v>211</v>
      </c>
      <c r="B36" s="84" t="s">
        <v>193</v>
      </c>
      <c r="C36" s="79" t="s">
        <v>70</v>
      </c>
      <c r="D36" s="80">
        <v>242</v>
      </c>
      <c r="E36" s="81" t="s">
        <v>210</v>
      </c>
      <c r="F36" s="13">
        <v>1140075450</v>
      </c>
      <c r="G36" s="80">
        <v>323</v>
      </c>
      <c r="H36" s="83">
        <v>83.3</v>
      </c>
      <c r="I36" s="83">
        <v>87.5</v>
      </c>
      <c r="J36" s="83">
        <v>87.5</v>
      </c>
      <c r="K36" s="83">
        <v>87.5</v>
      </c>
      <c r="L36" s="133">
        <f t="shared" si="0"/>
        <v>262.5</v>
      </c>
      <c r="M36" s="14" t="s">
        <v>193</v>
      </c>
      <c r="N36" s="14" t="s">
        <v>195</v>
      </c>
    </row>
    <row r="37" spans="1:14" s="71" customFormat="1" ht="191.25" x14ac:dyDescent="0.25">
      <c r="A37" s="77" t="s">
        <v>306</v>
      </c>
      <c r="B37" s="84" t="s">
        <v>110</v>
      </c>
      <c r="C37" s="79" t="s">
        <v>70</v>
      </c>
      <c r="D37" s="80">
        <v>242</v>
      </c>
      <c r="E37" s="81" t="s">
        <v>210</v>
      </c>
      <c r="F37" s="13">
        <v>1140075460</v>
      </c>
      <c r="G37" s="80">
        <v>323</v>
      </c>
      <c r="H37" s="83">
        <v>2189.4</v>
      </c>
      <c r="I37" s="83">
        <v>2298.9</v>
      </c>
      <c r="J37" s="83">
        <v>2298.9</v>
      </c>
      <c r="K37" s="83">
        <v>2298.9</v>
      </c>
      <c r="L37" s="133">
        <f t="shared" si="0"/>
        <v>6896.7000000000007</v>
      </c>
      <c r="M37" s="14" t="s">
        <v>110</v>
      </c>
      <c r="N37" s="14" t="s">
        <v>189</v>
      </c>
    </row>
    <row r="38" spans="1:14" s="71" customFormat="1" ht="50.25" customHeight="1" x14ac:dyDescent="0.25">
      <c r="A38" s="77" t="s">
        <v>307</v>
      </c>
      <c r="B38" s="84" t="s">
        <v>194</v>
      </c>
      <c r="C38" s="79" t="s">
        <v>70</v>
      </c>
      <c r="D38" s="80">
        <v>242</v>
      </c>
      <c r="E38" s="81" t="s">
        <v>104</v>
      </c>
      <c r="F38" s="13">
        <v>1140075470</v>
      </c>
      <c r="G38" s="80">
        <v>244</v>
      </c>
      <c r="H38" s="83">
        <v>1678.5</v>
      </c>
      <c r="I38" s="83">
        <v>1762.4</v>
      </c>
      <c r="J38" s="83">
        <v>1762.4</v>
      </c>
      <c r="K38" s="83">
        <v>1762.4</v>
      </c>
      <c r="L38" s="133">
        <f t="shared" si="0"/>
        <v>5287.2000000000007</v>
      </c>
      <c r="M38" s="12" t="s">
        <v>194</v>
      </c>
      <c r="N38" s="12" t="s">
        <v>235</v>
      </c>
    </row>
    <row r="39" spans="1:14" s="71" customFormat="1" ht="78.75" x14ac:dyDescent="0.25">
      <c r="A39" s="77" t="s">
        <v>308</v>
      </c>
      <c r="B39" s="84" t="s">
        <v>111</v>
      </c>
      <c r="C39" s="79" t="s">
        <v>70</v>
      </c>
      <c r="D39" s="80">
        <v>242</v>
      </c>
      <c r="E39" s="81" t="s">
        <v>210</v>
      </c>
      <c r="F39" s="13">
        <v>1140075480</v>
      </c>
      <c r="G39" s="80">
        <v>323</v>
      </c>
      <c r="H39" s="83">
        <v>112.9</v>
      </c>
      <c r="I39" s="83">
        <v>118.5</v>
      </c>
      <c r="J39" s="83">
        <v>118.5</v>
      </c>
      <c r="K39" s="83">
        <v>118.5</v>
      </c>
      <c r="L39" s="133">
        <f t="shared" si="0"/>
        <v>355.5</v>
      </c>
      <c r="M39" s="12" t="s">
        <v>304</v>
      </c>
      <c r="N39" s="12" t="s">
        <v>236</v>
      </c>
    </row>
    <row r="40" spans="1:14" s="71" customFormat="1" ht="94.5" x14ac:dyDescent="0.25">
      <c r="A40" s="77" t="s">
        <v>309</v>
      </c>
      <c r="B40" s="84" t="s">
        <v>212</v>
      </c>
      <c r="C40" s="128" t="s">
        <v>70</v>
      </c>
      <c r="D40" s="127">
        <v>242</v>
      </c>
      <c r="E40" s="81" t="s">
        <v>104</v>
      </c>
      <c r="F40" s="13">
        <v>1140075490</v>
      </c>
      <c r="G40" s="127">
        <v>244</v>
      </c>
      <c r="H40" s="83">
        <v>78.3</v>
      </c>
      <c r="I40" s="83">
        <v>82.2</v>
      </c>
      <c r="J40" s="83">
        <v>82.2</v>
      </c>
      <c r="K40" s="83">
        <v>82.2</v>
      </c>
      <c r="L40" s="133">
        <f t="shared" si="0"/>
        <v>246.60000000000002</v>
      </c>
      <c r="M40" s="12" t="s">
        <v>305</v>
      </c>
      <c r="N40" s="12" t="s">
        <v>213</v>
      </c>
    </row>
    <row r="41" spans="1:14" s="71" customFormat="1" ht="63.75" x14ac:dyDescent="0.25">
      <c r="A41" s="77" t="s">
        <v>310</v>
      </c>
      <c r="B41" s="84" t="s">
        <v>209</v>
      </c>
      <c r="C41" s="79" t="s">
        <v>70</v>
      </c>
      <c r="D41" s="80">
        <v>242</v>
      </c>
      <c r="E41" s="81" t="s">
        <v>210</v>
      </c>
      <c r="F41" s="13" t="s">
        <v>259</v>
      </c>
      <c r="G41" s="80">
        <v>323</v>
      </c>
      <c r="H41" s="83">
        <v>4404.5070400000004</v>
      </c>
      <c r="I41" s="83">
        <v>5896.5709999999999</v>
      </c>
      <c r="J41" s="83">
        <v>1517.5</v>
      </c>
      <c r="K41" s="83">
        <v>1517.5</v>
      </c>
      <c r="L41" s="133">
        <f t="shared" si="0"/>
        <v>8931.5709999999999</v>
      </c>
      <c r="M41" s="14" t="s">
        <v>209</v>
      </c>
      <c r="N41" s="14" t="s">
        <v>237</v>
      </c>
    </row>
    <row r="42" spans="1:14" x14ac:dyDescent="0.3">
      <c r="A42" s="62"/>
      <c r="B42" s="86" t="s">
        <v>80</v>
      </c>
      <c r="C42" s="87" t="s">
        <v>29</v>
      </c>
      <c r="D42" s="87" t="s">
        <v>29</v>
      </c>
      <c r="E42" s="87" t="s">
        <v>29</v>
      </c>
      <c r="F42" s="87" t="s">
        <v>29</v>
      </c>
      <c r="G42" s="87" t="s">
        <v>29</v>
      </c>
      <c r="H42" s="88">
        <f>SUM(H11:H41)</f>
        <v>107979.68212000001</v>
      </c>
      <c r="I42" s="88">
        <f>SUM(I11:I41)</f>
        <v>116656.70156999999</v>
      </c>
      <c r="J42" s="88">
        <f t="shared" ref="J42:K42" si="1">SUM(J11:J41)</f>
        <v>97115.082999999984</v>
      </c>
      <c r="K42" s="88">
        <f t="shared" si="1"/>
        <v>97115.082999999984</v>
      </c>
      <c r="L42" s="88">
        <f t="shared" ref="L42" si="2">SUM(L11:L41)</f>
        <v>310886.86757</v>
      </c>
      <c r="M42" s="89"/>
      <c r="N42" s="89"/>
    </row>
    <row r="43" spans="1:14" x14ac:dyDescent="0.25">
      <c r="L43" s="90"/>
      <c r="M43" s="74"/>
      <c r="N43" s="74"/>
    </row>
    <row r="44" spans="1:14" x14ac:dyDescent="0.25">
      <c r="M44" s="74"/>
      <c r="N44" s="74"/>
    </row>
    <row r="45" spans="1:14" x14ac:dyDescent="0.25">
      <c r="H45" s="132"/>
      <c r="I45" s="132"/>
      <c r="J45" s="132"/>
      <c r="K45" s="132"/>
      <c r="L45" s="132"/>
      <c r="M45" s="74"/>
      <c r="N45" s="74"/>
    </row>
    <row r="46" spans="1:14" x14ac:dyDescent="0.25">
      <c r="M46" s="74"/>
      <c r="N46" s="74"/>
    </row>
    <row r="47" spans="1:14" x14ac:dyDescent="0.25">
      <c r="M47" s="74"/>
      <c r="N47" s="74"/>
    </row>
    <row r="48" spans="1:14" x14ac:dyDescent="0.25">
      <c r="M48" s="74" t="s">
        <v>135</v>
      </c>
      <c r="N48" s="74" t="s">
        <v>135</v>
      </c>
    </row>
  </sheetData>
  <autoFilter ref="A6:M42">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9">
    <mergeCell ref="M33:M34"/>
    <mergeCell ref="N28:N29"/>
    <mergeCell ref="N11:N22"/>
    <mergeCell ref="N24:N25"/>
    <mergeCell ref="N6:N7"/>
    <mergeCell ref="M28:M29"/>
    <mergeCell ref="M24:M25"/>
    <mergeCell ref="A10:M10"/>
    <mergeCell ref="A9:M9"/>
    <mergeCell ref="M11:M22"/>
    <mergeCell ref="L1:M1"/>
    <mergeCell ref="A3:M3"/>
    <mergeCell ref="A4:M4"/>
    <mergeCell ref="A6:A7"/>
    <mergeCell ref="B6:B7"/>
    <mergeCell ref="C6:C7"/>
    <mergeCell ref="D6:G6"/>
    <mergeCell ref="M6:M7"/>
    <mergeCell ref="H6:L6"/>
  </mergeCells>
  <pageMargins left="0.59055118110236227" right="0.19685039370078741" top="0.98425196850393704" bottom="0" header="0.31496062992125984" footer="0.31496062992125984"/>
  <pageSetup paperSize="9" scale="56" firstPageNumber="74" fitToHeight="0" orientation="landscape" useFirstPageNumber="1" r:id="rId1"/>
  <headerFooter>
    <oddHeader>&amp;C&amp;P</oddHeader>
  </headerFooter>
  <rowBreaks count="1" manualBreakCount="1">
    <brk id="22" max="15"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18</vt:i4>
      </vt:variant>
    </vt:vector>
  </HeadingPairs>
  <TitlesOfParts>
    <vt:vector size="32"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2025-07-31T05:28:52Z</cp:lastPrinted>
  <dcterms:created xsi:type="dcterms:W3CDTF">2016-10-20T04:37:12Z</dcterms:created>
  <dcterms:modified xsi:type="dcterms:W3CDTF">2025-07-31T05:31:05Z</dcterms:modified>
</cp:coreProperties>
</file>