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6885" activeTab="0"/>
  </bookViews>
  <sheets>
    <sheet name="Свод" sheetId="1" r:id="rId1"/>
  </sheets>
  <definedNames>
    <definedName name="_xlnm.Print_Area" localSheetId="0">'Свод'!$A$1:$H$97</definedName>
  </definedNames>
  <calcPr fullCalcOnLoad="1"/>
</workbook>
</file>

<file path=xl/comments1.xml><?xml version="1.0" encoding="utf-8"?>
<comments xmlns="http://schemas.openxmlformats.org/spreadsheetml/2006/main">
  <authors>
    <author>Артамонова Е.П..</author>
  </authors>
  <commentList>
    <comment ref="C27" authorId="0">
      <text>
        <r>
          <rPr>
            <b/>
            <sz val="9"/>
            <rFont val="Tahoma"/>
            <family val="2"/>
          </rPr>
          <t>Артамонова Е.П..:</t>
        </r>
        <r>
          <rPr>
            <sz val="9"/>
            <rFont val="Tahoma"/>
            <family val="2"/>
          </rPr>
          <t xml:space="preserve">
реорганизация путем присоединения НШ №4 и НШ № 5 к ТСШ № 1</t>
        </r>
      </text>
    </comment>
  </commentList>
</comments>
</file>

<file path=xl/sharedStrings.xml><?xml version="1.0" encoding="utf-8"?>
<sst xmlns="http://schemas.openxmlformats.org/spreadsheetml/2006/main" count="175" uniqueCount="142">
  <si>
    <t>Наименование потребителя</t>
  </si>
  <si>
    <t>кВт/ч</t>
  </si>
  <si>
    <t>тыс.руб.</t>
  </si>
  <si>
    <t>№ п/п</t>
  </si>
  <si>
    <t>расчетный тариф</t>
  </si>
  <si>
    <t>электроэнергия</t>
  </si>
  <si>
    <t>теплоэнергия</t>
  </si>
  <si>
    <t>МКДОУ Детский сад «Кристаллик» общеразвивающего вида с приоритетным осуществлением деятельности по познавательно-речевому направлению развития детей» г.Игарки</t>
  </si>
  <si>
    <t>Гкал</t>
  </si>
  <si>
    <t>Территориальное управление администрации Туруханского района</t>
  </si>
  <si>
    <t>Управление ЖКХ и строительства администрации Туруханского района</t>
  </si>
  <si>
    <t>МКДОУ детский сад «Северок»</t>
  </si>
  <si>
    <t>АДМИНИСТРАЦИЯ И УПРАВЛЕНИЯ</t>
  </si>
  <si>
    <t>1.1.</t>
  </si>
  <si>
    <t>1.2.</t>
  </si>
  <si>
    <t>1.3.</t>
  </si>
  <si>
    <t>1.4.</t>
  </si>
  <si>
    <t>2.1.</t>
  </si>
  <si>
    <t>2.2.</t>
  </si>
  <si>
    <t>КУЛЬТУРА</t>
  </si>
  <si>
    <t>ОБРАЗОВАНИЕ</t>
  </si>
  <si>
    <t>ПРОЧИЕ</t>
  </si>
  <si>
    <t>ИТОГО:</t>
  </si>
  <si>
    <t>Управление образования Администрации Туруханского района</t>
  </si>
  <si>
    <t>3.1.</t>
  </si>
  <si>
    <t>4.2.</t>
  </si>
  <si>
    <t>5.1.</t>
  </si>
  <si>
    <t>п. Бахта</t>
  </si>
  <si>
    <t>с. Верещагино</t>
  </si>
  <si>
    <t>с. Бакланиха</t>
  </si>
  <si>
    <t>д. Горошиха</t>
  </si>
  <si>
    <t>п. Келлог</t>
  </si>
  <si>
    <t>п. Мадуйка</t>
  </si>
  <si>
    <t>д. Сургутиха</t>
  </si>
  <si>
    <t>д. Канготово</t>
  </si>
  <si>
    <t>с. Фарково</t>
  </si>
  <si>
    <t>д. Старотуруханск</t>
  </si>
  <si>
    <t>п. Курейка</t>
  </si>
  <si>
    <t>Электроэнергия на уличное освещение в населенных пунктах на межселенной территории Туруханского района в т.ч.</t>
  </si>
  <si>
    <t>п. Советская Речка</t>
  </si>
  <si>
    <t>Администрация Туруханского района</t>
  </si>
  <si>
    <t xml:space="preserve">                    к распоряжению администрации</t>
  </si>
  <si>
    <t>1.5.</t>
  </si>
  <si>
    <t>2.3.</t>
  </si>
  <si>
    <t>2.4.</t>
  </si>
  <si>
    <t>2.5.</t>
  </si>
  <si>
    <t>4.1.</t>
  </si>
  <si>
    <t>4.3.</t>
  </si>
  <si>
    <t>МКДОУ детский сад «Снежинка» п.Курейка</t>
  </si>
  <si>
    <t>Управление образования администрации Туруханского района</t>
  </si>
  <si>
    <t>6.1.</t>
  </si>
  <si>
    <t>6.2.</t>
  </si>
  <si>
    <t>6.3.</t>
  </si>
  <si>
    <t>7.1.</t>
  </si>
  <si>
    <t>7.2.</t>
  </si>
  <si>
    <t>8.1.</t>
  </si>
  <si>
    <t xml:space="preserve">                    Приложение </t>
  </si>
  <si>
    <t xml:space="preserve"> </t>
  </si>
  <si>
    <t xml:space="preserve">                    Туруханского района</t>
  </si>
  <si>
    <t>МКУК «ТМЦИБС»</t>
  </si>
  <si>
    <t>МКУ «Единая дежурно-диспетчерская служба Туруханского района»</t>
  </si>
  <si>
    <t>ООО «Туруханская энергетическая компания» (ООО "ТуруханскЭнергоком")</t>
  </si>
  <si>
    <t>АО «Норильско -Таймырская энергетическая компания» (АО "НТЭК")</t>
  </si>
  <si>
    <t>5.3.</t>
  </si>
  <si>
    <t>Электроэнергия для  водозаборных сооружений в населенных пунктах на межселенной территории Туруханского района в т.ч.</t>
  </si>
  <si>
    <t xml:space="preserve">                Лимиты потребления энергоресурсов учреждениям и организациям, </t>
  </si>
  <si>
    <t>МКОУ«Туруханская НШ № 4»</t>
  </si>
  <si>
    <t>МКОУ «Бахтинская СШ»</t>
  </si>
  <si>
    <t>МКОУ «Вороговская СШ»</t>
  </si>
  <si>
    <t>МКОУ «Верхнеимбатская СШ»</t>
  </si>
  <si>
    <t>МКОУ «Верещагинская СШ»</t>
  </si>
  <si>
    <t>МКОУ «Сургутихинская СШ»</t>
  </si>
  <si>
    <t>МКОУ «Келлогская СШ»</t>
  </si>
  <si>
    <t>МКОУ «Старотуруханская СШ»</t>
  </si>
  <si>
    <t>МКОУ «Фарковская СШ»</t>
  </si>
  <si>
    <t>МКОУ «Курейская НШ»</t>
  </si>
  <si>
    <t>МКОУ«Туруханская НШ № 5»</t>
  </si>
  <si>
    <t>МКОУ «Горошихинская ОШ»</t>
  </si>
  <si>
    <t>МКОУ «СШ г. Игарки» им. В.П. Астафьева</t>
  </si>
  <si>
    <t>МКДОУ комбинированного вида "детский сад «Сказка» города Игарки"</t>
  </si>
  <si>
    <t>МКОУ «СШ № 10» пос.Светлогорск</t>
  </si>
  <si>
    <t>МКДОУ детский сад «Аленушка» поселка Светлогорск</t>
  </si>
  <si>
    <t xml:space="preserve">МКОУ «Зотинская СШ» </t>
  </si>
  <si>
    <t>Управление культуры и молодежной политики администрации Туруханского района</t>
  </si>
  <si>
    <t>МКУ «Молодежный центр Туруханского района»</t>
  </si>
  <si>
    <t>МКДОУ детский сад «Теремок»</t>
  </si>
  <si>
    <t>МП города Игарки Управляющая компания «Дирекция муниципального заказа»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</si>
  <si>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</si>
  <si>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</si>
  <si>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</si>
  <si>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</si>
  <si>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</si>
  <si>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</si>
  <si>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</si>
  <si>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</si>
  <si>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</si>
  <si>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</si>
  <si>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</si>
  <si>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</si>
  <si>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</si>
  <si>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</si>
  <si>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</si>
  <si>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</si>
  <si>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</si>
  <si>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</si>
  <si>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</si>
  <si>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</si>
  <si>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</si>
  <si>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</si>
  <si>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</si>
  <si>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</si>
  <si>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</si>
  <si>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</si>
  <si>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</si>
  <si>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</si>
  <si>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</si>
  <si>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</si>
  <si>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</si>
  <si>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4.2.12.</t>
  </si>
  <si>
    <t>4.3.1.</t>
  </si>
  <si>
    <t>4.3.2.</t>
  </si>
  <si>
    <t>4.3.3.</t>
  </si>
  <si>
    <t>6.4.</t>
  </si>
  <si>
    <t>6.5.</t>
  </si>
  <si>
    <t>6.6.</t>
  </si>
  <si>
    <t>МБУК «Краеведческий музей Туруханского района»</t>
  </si>
  <si>
    <t>МБКДУ «Туруханский РДК»</t>
  </si>
  <si>
    <t>МКДОУ детский сад «Брусничка» п. Келлог</t>
  </si>
  <si>
    <t>МКДОУ детский сад «Боровичок» п. Бор</t>
  </si>
  <si>
    <t>финансируемым из районного бюджета, на 2021 год</t>
  </si>
  <si>
    <t>МБОУ «Борская СШ»</t>
  </si>
  <si>
    <t>МБУ ДО  Туруханский районный Центр  творчества «Аист»</t>
  </si>
  <si>
    <t>МБУ ДО Дом творчества «Островок»</t>
  </si>
  <si>
    <t xml:space="preserve">МБУ ДО «ДЮСШ «Юность» </t>
  </si>
  <si>
    <t>1.6.</t>
  </si>
  <si>
    <t>Финансовое управление администрации Туруханского района</t>
  </si>
  <si>
    <t>МБОУ«Туруханская СШ №1»</t>
  </si>
  <si>
    <t>МБУДО «Туруханская ДМШ»</t>
  </si>
  <si>
    <t>МБУДО «ДШИ г. Игарки»</t>
  </si>
  <si>
    <t>МБУДО «Центр Творчества города Игарки»</t>
  </si>
  <si>
    <t>МБУДО "ДЮСШ  г. Игарки "</t>
  </si>
  <si>
    <t xml:space="preserve">                    от 30.03.2021 № 209  -р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</si>
</sst>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6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6"/>
      <color indexed="20"/>
      <name val="Arial Cyr"/>
      <family val="0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6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6"/>
      <color theme="11"/>
      <name val="Arial Cyr"/>
      <family val="0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3" fontId="2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3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SheetLayoutView="100" zoomScalePageLayoutView="0" workbookViewId="0" topLeftCell="A1">
      <selection activeCell="D4" sqref="D4:I4"/>
    </sheetView>
  </sheetViews>
  <sheetFormatPr defaultColWidth="9.00390625" defaultRowHeight="12.75"/>
  <cols>
    <col min="1" max="1" width="6.125" style="1" customWidth="1"/>
    <col min="2" max="2" width="9.25390625" style="1" customWidth="1"/>
    <col min="3" max="3" width="62.00390625" style="1" customWidth="1"/>
    <col min="4" max="4" width="27.125" style="1" customWidth="1"/>
    <col min="5" max="5" width="11.00390625" style="1" hidden="1" customWidth="1"/>
    <col min="6" max="6" width="9.375" style="1" hidden="1" customWidth="1"/>
    <col min="7" max="7" width="27.125" style="1" customWidth="1"/>
    <col min="8" max="8" width="10.125" style="1" hidden="1" customWidth="1"/>
    <col min="9" max="9" width="9.00390625" style="1" hidden="1" customWidth="1"/>
    <col min="10" max="10" width="12.375" style="1" customWidth="1"/>
    <col min="11" max="14" width="9.125" style="1" customWidth="1"/>
    <col min="15" max="15" width="16.625" style="1" customWidth="1"/>
    <col min="16" max="16384" width="9.125" style="1" customWidth="1"/>
  </cols>
  <sheetData>
    <row r="1" spans="4:9" ht="17.25" customHeight="1">
      <c r="D1" s="51" t="s">
        <v>56</v>
      </c>
      <c r="E1" s="51"/>
      <c r="F1" s="51"/>
      <c r="G1" s="51"/>
      <c r="H1" s="18"/>
      <c r="I1" s="18"/>
    </row>
    <row r="2" spans="4:9" ht="17.25" customHeight="1">
      <c r="D2" s="51" t="s">
        <v>41</v>
      </c>
      <c r="E2" s="51"/>
      <c r="F2" s="51"/>
      <c r="G2" s="51"/>
      <c r="H2" s="18"/>
      <c r="I2" s="18"/>
    </row>
    <row r="3" spans="4:9" ht="18" customHeight="1">
      <c r="D3" s="51" t="s">
        <v>58</v>
      </c>
      <c r="E3" s="51"/>
      <c r="F3" s="51"/>
      <c r="G3" s="51"/>
      <c r="H3" s="51"/>
      <c r="I3" s="51"/>
    </row>
    <row r="4" spans="4:9" ht="18.75" customHeight="1">
      <c r="D4" s="51" t="s">
        <v>141</v>
      </c>
      <c r="E4" s="51"/>
      <c r="F4" s="51"/>
      <c r="G4" s="51"/>
      <c r="H4" s="51"/>
      <c r="I4" s="51"/>
    </row>
    <row r="5" spans="7:9" ht="13.5" customHeight="1">
      <c r="G5" s="17"/>
      <c r="H5" s="18"/>
      <c r="I5" s="18"/>
    </row>
    <row r="6" spans="2:10" ht="22.5" customHeight="1">
      <c r="B6" s="52" t="s">
        <v>65</v>
      </c>
      <c r="C6" s="52"/>
      <c r="D6" s="52"/>
      <c r="E6" s="52"/>
      <c r="F6" s="52"/>
      <c r="G6" s="52"/>
      <c r="H6" s="52"/>
      <c r="I6" s="52"/>
      <c r="J6" s="1" t="s">
        <v>57</v>
      </c>
    </row>
    <row r="7" spans="2:10" ht="17.25" customHeight="1">
      <c r="B7" s="19"/>
      <c r="C7" s="52" t="s">
        <v>129</v>
      </c>
      <c r="D7" s="52"/>
      <c r="E7" s="52"/>
      <c r="F7" s="52"/>
      <c r="G7" s="52"/>
      <c r="H7" s="52"/>
      <c r="I7" s="52"/>
      <c r="J7" s="44"/>
    </row>
    <row r="8" spans="2:10" ht="14.25" customHeight="1">
      <c r="B8" s="19"/>
      <c r="C8" s="19"/>
      <c r="D8" s="19"/>
      <c r="E8" s="19"/>
      <c r="F8" s="19"/>
      <c r="G8" s="19"/>
      <c r="H8" s="19"/>
      <c r="I8" s="19"/>
      <c r="J8" s="44"/>
    </row>
    <row r="9" spans="2:10" ht="22.5" customHeight="1">
      <c r="B9" s="56" t="s">
        <v>61</v>
      </c>
      <c r="C9" s="56"/>
      <c r="D9" s="56"/>
      <c r="E9" s="56"/>
      <c r="F9" s="56"/>
      <c r="G9" s="56"/>
      <c r="H9" s="19"/>
      <c r="I9" s="19"/>
      <c r="J9" s="44"/>
    </row>
    <row r="10" ht="11.25" customHeight="1"/>
    <row r="11" spans="2:10" ht="27.75" customHeight="1">
      <c r="B11" s="57" t="s">
        <v>3</v>
      </c>
      <c r="C11" s="53" t="s">
        <v>0</v>
      </c>
      <c r="D11" s="55" t="s">
        <v>5</v>
      </c>
      <c r="E11" s="55"/>
      <c r="F11" s="4"/>
      <c r="G11" s="55" t="s">
        <v>6</v>
      </c>
      <c r="H11" s="55"/>
      <c r="I11" s="45"/>
      <c r="J11" s="46"/>
    </row>
    <row r="12" spans="2:9" ht="24" customHeight="1">
      <c r="B12" s="58"/>
      <c r="C12" s="54"/>
      <c r="D12" s="5" t="s">
        <v>1</v>
      </c>
      <c r="E12" s="5" t="s">
        <v>2</v>
      </c>
      <c r="F12" s="6" t="s">
        <v>4</v>
      </c>
      <c r="G12" s="5" t="s">
        <v>8</v>
      </c>
      <c r="H12" s="5" t="s">
        <v>2</v>
      </c>
      <c r="I12" s="6" t="s">
        <v>4</v>
      </c>
    </row>
    <row r="13" spans="2:9" ht="32.25" customHeight="1">
      <c r="B13" s="20">
        <v>1</v>
      </c>
      <c r="C13" s="21" t="s">
        <v>12</v>
      </c>
      <c r="D13" s="28">
        <f>SUM(D14:D19)</f>
        <v>360127</v>
      </c>
      <c r="E13" s="28" t="e">
        <f>SUM(E14:E18)</f>
        <v>#REF!</v>
      </c>
      <c r="F13" s="28" t="e">
        <f>SUM(F14:F18)</f>
        <v>#REF!</v>
      </c>
      <c r="G13" s="37">
        <f>SUM(G14:G19)</f>
        <v>2372.12</v>
      </c>
      <c r="H13" s="5" t="e">
        <f>SUM(H14:H18)</f>
        <v>#REF!</v>
      </c>
      <c r="I13" s="5" t="e">
        <f>SUM(I14:I18)</f>
        <v>#REF!</v>
      </c>
    </row>
    <row r="14" spans="2:9" ht="28.5" customHeight="1">
      <c r="B14" s="8" t="s">
        <v>13</v>
      </c>
      <c r="C14" s="9" t="s">
        <v>40</v>
      </c>
      <c r="D14" s="29">
        <v>154880</v>
      </c>
      <c r="E14" s="29" t="e">
        <f>SUM(#REF!)</f>
        <v>#REF!</v>
      </c>
      <c r="F14" s="29" t="e">
        <f>SUM(#REF!)</f>
        <v>#REF!</v>
      </c>
      <c r="G14" s="29">
        <v>1024</v>
      </c>
      <c r="H14" s="5" t="e">
        <f>SUM(#REF!)</f>
        <v>#REF!</v>
      </c>
      <c r="I14" s="5" t="e">
        <f>SUM(#REF!)</f>
        <v>#REF!</v>
      </c>
    </row>
    <row r="15" spans="2:9" ht="39.75" customHeight="1">
      <c r="B15" s="8" t="s">
        <v>14</v>
      </c>
      <c r="C15" s="32" t="s">
        <v>9</v>
      </c>
      <c r="D15" s="30">
        <f>61724+22789</f>
        <v>84513</v>
      </c>
      <c r="E15" s="30">
        <v>1496.6</v>
      </c>
      <c r="F15" s="30">
        <f>E16/D16*1000</f>
        <v>60.84615384615385</v>
      </c>
      <c r="G15" s="38">
        <f>453+73.12</f>
        <v>526.12</v>
      </c>
      <c r="H15" s="10">
        <v>1356</v>
      </c>
      <c r="I15" s="10">
        <f>H15/G15*1000</f>
        <v>2577.358777465217</v>
      </c>
    </row>
    <row r="16" spans="2:9" ht="38.25" customHeight="1">
      <c r="B16" s="8" t="s">
        <v>15</v>
      </c>
      <c r="C16" s="32" t="s">
        <v>10</v>
      </c>
      <c r="D16" s="30">
        <v>13000</v>
      </c>
      <c r="E16" s="30">
        <v>791</v>
      </c>
      <c r="F16" s="30">
        <f>E16/D16*1000</f>
        <v>60.84615384615385</v>
      </c>
      <c r="G16" s="30">
        <v>197</v>
      </c>
      <c r="H16" s="10">
        <v>881.4</v>
      </c>
      <c r="I16" s="10">
        <f>H16/G16*1000</f>
        <v>4474.111675126904</v>
      </c>
    </row>
    <row r="17" spans="2:9" ht="41.25" customHeight="1">
      <c r="B17" s="8" t="s">
        <v>16</v>
      </c>
      <c r="C17" s="32" t="s">
        <v>83</v>
      </c>
      <c r="D17" s="30">
        <f>15000+7000</f>
        <v>22000</v>
      </c>
      <c r="E17" s="30"/>
      <c r="F17" s="30"/>
      <c r="G17" s="30">
        <v>210</v>
      </c>
      <c r="H17" s="11"/>
      <c r="I17" s="11"/>
    </row>
    <row r="18" spans="2:9" ht="43.5" customHeight="1">
      <c r="B18" s="8" t="s">
        <v>42</v>
      </c>
      <c r="C18" s="32" t="s">
        <v>49</v>
      </c>
      <c r="D18" s="40">
        <v>58434</v>
      </c>
      <c r="E18" s="30"/>
      <c r="F18" s="30"/>
      <c r="G18" s="30">
        <v>320</v>
      </c>
      <c r="H18" s="11"/>
      <c r="I18" s="11"/>
    </row>
    <row r="19" spans="2:9" ht="43.5" customHeight="1">
      <c r="B19" s="8" t="s">
        <v>134</v>
      </c>
      <c r="C19" s="32" t="s">
        <v>135</v>
      </c>
      <c r="D19" s="40">
        <v>27300</v>
      </c>
      <c r="E19" s="30"/>
      <c r="F19" s="30"/>
      <c r="G19" s="30">
        <v>95</v>
      </c>
      <c r="H19" s="11"/>
      <c r="I19" s="11"/>
    </row>
    <row r="20" spans="2:9" ht="32.25" customHeight="1">
      <c r="B20" s="22">
        <v>2</v>
      </c>
      <c r="C20" s="23" t="s">
        <v>19</v>
      </c>
      <c r="D20" s="41">
        <f>D21+D22+D23+D24+D25</f>
        <v>281000</v>
      </c>
      <c r="E20" s="28">
        <f>E21+E22+E23+E24+E25</f>
        <v>96.21</v>
      </c>
      <c r="F20" s="28">
        <f>F21+F22+F23+F24+F25</f>
        <v>6.414</v>
      </c>
      <c r="G20" s="37">
        <f>G21+G22+G23+G24+G25</f>
        <v>3077</v>
      </c>
      <c r="H20" s="7">
        <f>SUM(H21:H25)</f>
        <v>101.7</v>
      </c>
      <c r="I20" s="7">
        <f>SUM(I21:I25)</f>
        <v>308.1818181818182</v>
      </c>
    </row>
    <row r="21" spans="2:11" ht="27" customHeight="1">
      <c r="B21" s="8" t="s">
        <v>17</v>
      </c>
      <c r="C21" s="32" t="s">
        <v>126</v>
      </c>
      <c r="D21" s="40">
        <f>160000+3500+7000</f>
        <v>170500</v>
      </c>
      <c r="E21" s="30"/>
      <c r="F21" s="30"/>
      <c r="G21" s="30">
        <f>1630+130+95</f>
        <v>1855</v>
      </c>
      <c r="H21" s="10"/>
      <c r="I21" s="10"/>
      <c r="K21" s="47"/>
    </row>
    <row r="22" spans="2:9" ht="27" customHeight="1">
      <c r="B22" s="8" t="s">
        <v>18</v>
      </c>
      <c r="C22" s="32" t="s">
        <v>59</v>
      </c>
      <c r="D22" s="40">
        <f>30000+500+2000</f>
        <v>32500</v>
      </c>
      <c r="E22" s="30"/>
      <c r="F22" s="30"/>
      <c r="G22" s="30">
        <f>420+28</f>
        <v>448</v>
      </c>
      <c r="H22" s="10"/>
      <c r="I22" s="10"/>
    </row>
    <row r="23" spans="2:11" ht="42" customHeight="1">
      <c r="B23" s="8" t="s">
        <v>43</v>
      </c>
      <c r="C23" s="32" t="s">
        <v>84</v>
      </c>
      <c r="D23" s="40">
        <f>21000+500</f>
        <v>21500</v>
      </c>
      <c r="E23" s="30"/>
      <c r="F23" s="30"/>
      <c r="G23" s="30">
        <f>190+4+120</f>
        <v>314</v>
      </c>
      <c r="H23" s="10"/>
      <c r="I23" s="10"/>
      <c r="K23" s="47"/>
    </row>
    <row r="24" spans="2:9" ht="38.25" customHeight="1">
      <c r="B24" s="8" t="s">
        <v>44</v>
      </c>
      <c r="C24" s="32" t="s">
        <v>125</v>
      </c>
      <c r="D24" s="40">
        <f>16500+25000</f>
        <v>41500</v>
      </c>
      <c r="E24" s="30"/>
      <c r="F24" s="30"/>
      <c r="G24" s="30">
        <v>130</v>
      </c>
      <c r="H24" s="10"/>
      <c r="I24" s="10"/>
    </row>
    <row r="25" spans="2:9" ht="30.75" customHeight="1">
      <c r="B25" s="8" t="s">
        <v>45</v>
      </c>
      <c r="C25" s="32" t="s">
        <v>137</v>
      </c>
      <c r="D25" s="40">
        <v>15000</v>
      </c>
      <c r="E25" s="30">
        <v>96.21</v>
      </c>
      <c r="F25" s="30">
        <f>E25/D25*1000</f>
        <v>6.414</v>
      </c>
      <c r="G25" s="30">
        <v>330</v>
      </c>
      <c r="H25" s="10">
        <v>101.7</v>
      </c>
      <c r="I25" s="10">
        <f>H25/G25*1000</f>
        <v>308.1818181818182</v>
      </c>
    </row>
    <row r="26" spans="2:9" ht="32.25" customHeight="1">
      <c r="B26" s="22">
        <v>3</v>
      </c>
      <c r="C26" s="23" t="s">
        <v>20</v>
      </c>
      <c r="D26" s="28">
        <f aca="true" t="shared" si="0" ref="D26:I26">SUM(D27:D49)</f>
        <v>1300671</v>
      </c>
      <c r="E26" s="28" t="e">
        <f t="shared" si="0"/>
        <v>#REF!</v>
      </c>
      <c r="F26" s="28" t="e">
        <f t="shared" si="0"/>
        <v>#DIV/0!</v>
      </c>
      <c r="G26" s="37">
        <f t="shared" si="0"/>
        <v>12208</v>
      </c>
      <c r="H26" s="12" t="e">
        <f t="shared" si="0"/>
        <v>#REF!</v>
      </c>
      <c r="I26" s="12" t="e">
        <f t="shared" si="0"/>
        <v>#DIV/0!</v>
      </c>
    </row>
    <row r="27" spans="2:9" ht="29.25" customHeight="1">
      <c r="B27" s="8" t="s">
        <v>24</v>
      </c>
      <c r="C27" s="32" t="s">
        <v>136</v>
      </c>
      <c r="D27" s="30">
        <f>93000+970+32000+6790</f>
        <v>132760</v>
      </c>
      <c r="E27" s="34">
        <f>E28+E29</f>
        <v>339.7</v>
      </c>
      <c r="F27" s="30">
        <f aca="true" t="shared" si="1" ref="F27:F38">E27/D27*1000</f>
        <v>2.558752636336246</v>
      </c>
      <c r="G27" s="30">
        <f>1528+43+285+185</f>
        <v>2041</v>
      </c>
      <c r="H27" s="14">
        <f>H28+H29</f>
        <v>316.36</v>
      </c>
      <c r="I27" s="10">
        <f aca="true" t="shared" si="2" ref="I27:I38">H27/G27*1000</f>
        <v>155.00244977951985</v>
      </c>
    </row>
    <row r="28" spans="2:9" ht="27" customHeight="1" hidden="1">
      <c r="B28" s="5" t="s">
        <v>87</v>
      </c>
      <c r="C28" s="32" t="s">
        <v>66</v>
      </c>
      <c r="D28" s="30"/>
      <c r="E28" s="30">
        <v>185.97</v>
      </c>
      <c r="F28" s="30" t="e">
        <f t="shared" si="1"/>
        <v>#DIV/0!</v>
      </c>
      <c r="G28" s="30"/>
      <c r="H28" s="5">
        <v>191.2</v>
      </c>
      <c r="I28" s="10" t="e">
        <f t="shared" si="2"/>
        <v>#DIV/0!</v>
      </c>
    </row>
    <row r="29" spans="2:9" ht="26.25" customHeight="1" hidden="1">
      <c r="B29" s="5" t="s">
        <v>88</v>
      </c>
      <c r="C29" s="32" t="s">
        <v>76</v>
      </c>
      <c r="D29" s="30"/>
      <c r="E29" s="30">
        <v>153.73</v>
      </c>
      <c r="F29" s="30" t="e">
        <f t="shared" si="1"/>
        <v>#DIV/0!</v>
      </c>
      <c r="G29" s="30"/>
      <c r="H29" s="5">
        <v>125.16</v>
      </c>
      <c r="I29" s="10" t="e">
        <f t="shared" si="2"/>
        <v>#DIV/0!</v>
      </c>
    </row>
    <row r="30" spans="2:9" ht="24" customHeight="1">
      <c r="B30" s="5" t="s">
        <v>87</v>
      </c>
      <c r="C30" s="32" t="s">
        <v>130</v>
      </c>
      <c r="D30" s="30">
        <v>142900</v>
      </c>
      <c r="E30" s="33" t="e">
        <f>E31+#REF!</f>
        <v>#REF!</v>
      </c>
      <c r="F30" s="33" t="e">
        <f t="shared" si="1"/>
        <v>#REF!</v>
      </c>
      <c r="G30" s="30">
        <v>1695</v>
      </c>
      <c r="H30" s="7" t="e">
        <f>H31+#REF!</f>
        <v>#REF!</v>
      </c>
      <c r="I30" s="13" t="e">
        <f t="shared" si="2"/>
        <v>#REF!</v>
      </c>
    </row>
    <row r="31" spans="2:9" ht="26.25" customHeight="1">
      <c r="B31" s="5" t="s">
        <v>88</v>
      </c>
      <c r="C31" s="32" t="s">
        <v>67</v>
      </c>
      <c r="D31" s="30">
        <v>13600</v>
      </c>
      <c r="E31" s="30">
        <v>310.03</v>
      </c>
      <c r="F31" s="30">
        <f t="shared" si="1"/>
        <v>22.79632352941176</v>
      </c>
      <c r="G31" s="30">
        <v>244</v>
      </c>
      <c r="H31" s="5">
        <v>40.65</v>
      </c>
      <c r="I31" s="10">
        <f t="shared" si="2"/>
        <v>166.59836065573768</v>
      </c>
    </row>
    <row r="32" spans="2:9" ht="25.5" customHeight="1">
      <c r="B32" s="5" t="s">
        <v>89</v>
      </c>
      <c r="C32" s="32" t="s">
        <v>68</v>
      </c>
      <c r="D32" s="30">
        <v>54000</v>
      </c>
      <c r="E32" s="33">
        <f>E33+E34+E35</f>
        <v>9563.042</v>
      </c>
      <c r="F32" s="33">
        <f t="shared" si="1"/>
        <v>177.09337037037037</v>
      </c>
      <c r="G32" s="30">
        <v>882</v>
      </c>
      <c r="H32" s="13">
        <f>H33+H34+H35</f>
        <v>10327.634</v>
      </c>
      <c r="I32" s="13">
        <f t="shared" si="2"/>
        <v>11709.33560090703</v>
      </c>
    </row>
    <row r="33" spans="2:9" ht="29.25" customHeight="1">
      <c r="B33" s="5" t="s">
        <v>90</v>
      </c>
      <c r="C33" s="32" t="s">
        <v>69</v>
      </c>
      <c r="D33" s="30">
        <f>24311+689</f>
        <v>25000</v>
      </c>
      <c r="E33" s="30">
        <v>700.846</v>
      </c>
      <c r="F33" s="30">
        <f t="shared" si="1"/>
        <v>28.03384</v>
      </c>
      <c r="G33" s="30">
        <v>502</v>
      </c>
      <c r="H33" s="10">
        <v>762.778</v>
      </c>
      <c r="I33" s="10">
        <f t="shared" si="2"/>
        <v>1519.4780876494026</v>
      </c>
    </row>
    <row r="34" spans="2:9" ht="27.75" customHeight="1">
      <c r="B34" s="5" t="s">
        <v>91</v>
      </c>
      <c r="C34" s="32" t="s">
        <v>70</v>
      </c>
      <c r="D34" s="30">
        <v>400000</v>
      </c>
      <c r="E34" s="30">
        <v>76.376</v>
      </c>
      <c r="F34" s="30">
        <f t="shared" si="1"/>
        <v>0.19094</v>
      </c>
      <c r="G34" s="30">
        <v>0</v>
      </c>
      <c r="H34" s="10">
        <v>112.526</v>
      </c>
      <c r="I34" s="10" t="e">
        <f t="shared" si="2"/>
        <v>#DIV/0!</v>
      </c>
    </row>
    <row r="35" spans="2:9" ht="33" customHeight="1">
      <c r="B35" s="5" t="s">
        <v>92</v>
      </c>
      <c r="C35" s="32" t="s">
        <v>71</v>
      </c>
      <c r="D35" s="30">
        <v>10670</v>
      </c>
      <c r="E35" s="30">
        <v>8785.82</v>
      </c>
      <c r="F35" s="30">
        <f t="shared" si="1"/>
        <v>823.4133083411433</v>
      </c>
      <c r="G35" s="30">
        <v>227</v>
      </c>
      <c r="H35" s="10">
        <v>9452.33</v>
      </c>
      <c r="I35" s="10">
        <f t="shared" si="2"/>
        <v>41640.22026431718</v>
      </c>
    </row>
    <row r="36" spans="2:9" ht="27" customHeight="1">
      <c r="B36" s="5" t="s">
        <v>93</v>
      </c>
      <c r="C36" s="32" t="s">
        <v>72</v>
      </c>
      <c r="D36" s="30">
        <v>14500</v>
      </c>
      <c r="E36" s="33" t="e">
        <f>E37+E38+#REF!+#REF!</f>
        <v>#REF!</v>
      </c>
      <c r="F36" s="30" t="e">
        <f t="shared" si="1"/>
        <v>#REF!</v>
      </c>
      <c r="G36" s="30">
        <v>299</v>
      </c>
      <c r="H36" s="7" t="e">
        <f>H37+H38+#REF!+#REF!</f>
        <v>#REF!</v>
      </c>
      <c r="I36" s="10" t="e">
        <f t="shared" si="2"/>
        <v>#REF!</v>
      </c>
    </row>
    <row r="37" spans="2:9" ht="30" customHeight="1">
      <c r="B37" s="5" t="s">
        <v>94</v>
      </c>
      <c r="C37" s="32" t="s">
        <v>73</v>
      </c>
      <c r="D37" s="30">
        <v>16463</v>
      </c>
      <c r="E37" s="30">
        <v>128.6</v>
      </c>
      <c r="F37" s="30">
        <f t="shared" si="1"/>
        <v>7.811455992224989</v>
      </c>
      <c r="G37" s="30">
        <v>240</v>
      </c>
      <c r="H37" s="5">
        <v>140.6</v>
      </c>
      <c r="I37" s="10">
        <f t="shared" si="2"/>
        <v>585.8333333333334</v>
      </c>
    </row>
    <row r="38" spans="2:9" ht="28.5" customHeight="1">
      <c r="B38" s="5" t="s">
        <v>95</v>
      </c>
      <c r="C38" s="32" t="s">
        <v>74</v>
      </c>
      <c r="D38" s="30">
        <v>45763</v>
      </c>
      <c r="E38" s="30">
        <v>195.2</v>
      </c>
      <c r="F38" s="30">
        <f t="shared" si="1"/>
        <v>4.265454624915325</v>
      </c>
      <c r="G38" s="30">
        <v>436</v>
      </c>
      <c r="H38" s="5">
        <v>133.7</v>
      </c>
      <c r="I38" s="10">
        <f t="shared" si="2"/>
        <v>306.65137614678895</v>
      </c>
    </row>
    <row r="39" spans="2:9" ht="30.75" customHeight="1">
      <c r="B39" s="5" t="s">
        <v>96</v>
      </c>
      <c r="C39" s="32" t="s">
        <v>75</v>
      </c>
      <c r="D39" s="30">
        <v>700</v>
      </c>
      <c r="E39" s="33">
        <v>990.5</v>
      </c>
      <c r="F39" s="33">
        <f>E39/D39*1000</f>
        <v>1415</v>
      </c>
      <c r="G39" s="30">
        <v>530</v>
      </c>
      <c r="H39" s="5"/>
      <c r="I39" s="10"/>
    </row>
    <row r="40" spans="2:9" ht="31.5" customHeight="1">
      <c r="B40" s="5" t="s">
        <v>97</v>
      </c>
      <c r="C40" s="32" t="s">
        <v>77</v>
      </c>
      <c r="D40" s="30">
        <v>10670</v>
      </c>
      <c r="E40" s="30">
        <v>4006.81</v>
      </c>
      <c r="F40" s="30">
        <f>E40/D40*1000</f>
        <v>375.52108716026237</v>
      </c>
      <c r="G40" s="30">
        <v>120</v>
      </c>
      <c r="H40" s="5"/>
      <c r="I40" s="10"/>
    </row>
    <row r="41" spans="2:10" ht="31.5" customHeight="1">
      <c r="B41" s="5" t="s">
        <v>98</v>
      </c>
      <c r="C41" s="32" t="s">
        <v>82</v>
      </c>
      <c r="D41" s="30">
        <v>23168</v>
      </c>
      <c r="E41" s="30"/>
      <c r="F41" s="30"/>
      <c r="G41" s="30">
        <v>420</v>
      </c>
      <c r="H41" s="11"/>
      <c r="I41" s="48"/>
      <c r="J41" s="49"/>
    </row>
    <row r="42" spans="2:14" ht="29.25" customHeight="1">
      <c r="B42" s="11" t="s">
        <v>99</v>
      </c>
      <c r="C42" s="32" t="s">
        <v>11</v>
      </c>
      <c r="D42" s="30">
        <v>201000</v>
      </c>
      <c r="E42" s="30"/>
      <c r="F42" s="30"/>
      <c r="G42" s="30">
        <v>1860</v>
      </c>
      <c r="H42" s="11"/>
      <c r="I42" s="48"/>
      <c r="J42" s="50"/>
      <c r="L42" s="47"/>
      <c r="M42" s="47"/>
      <c r="N42" s="47"/>
    </row>
    <row r="43" spans="2:16" ht="29.25" customHeight="1">
      <c r="B43" s="11" t="s">
        <v>100</v>
      </c>
      <c r="C43" s="32" t="s">
        <v>85</v>
      </c>
      <c r="D43" s="30">
        <f>62900+2100</f>
        <v>65000</v>
      </c>
      <c r="E43" s="30"/>
      <c r="F43" s="30"/>
      <c r="G43" s="30">
        <f>635+235</f>
        <v>870</v>
      </c>
      <c r="H43" s="11"/>
      <c r="I43" s="48"/>
      <c r="J43" s="49"/>
      <c r="L43" s="47"/>
      <c r="M43" s="47"/>
      <c r="O43" s="47"/>
      <c r="P43" s="47"/>
    </row>
    <row r="44" spans="2:10" ht="29.25" customHeight="1">
      <c r="B44" s="11" t="s">
        <v>101</v>
      </c>
      <c r="C44" s="32" t="s">
        <v>127</v>
      </c>
      <c r="D44" s="30">
        <v>8242</v>
      </c>
      <c r="E44" s="30"/>
      <c r="F44" s="30"/>
      <c r="G44" s="30">
        <v>85</v>
      </c>
      <c r="H44" s="11"/>
      <c r="I44" s="48"/>
      <c r="J44" s="49"/>
    </row>
    <row r="45" spans="2:10" ht="26.25" customHeight="1">
      <c r="B45" s="11" t="s">
        <v>102</v>
      </c>
      <c r="C45" s="32" t="s">
        <v>128</v>
      </c>
      <c r="D45" s="30">
        <v>50800</v>
      </c>
      <c r="E45" s="30"/>
      <c r="F45" s="30"/>
      <c r="G45" s="30">
        <v>504</v>
      </c>
      <c r="H45" s="11"/>
      <c r="I45" s="48"/>
      <c r="J45" s="49"/>
    </row>
    <row r="46" spans="2:10" ht="39" customHeight="1">
      <c r="B46" s="11" t="s">
        <v>103</v>
      </c>
      <c r="C46" s="32" t="s">
        <v>48</v>
      </c>
      <c r="D46" s="30">
        <v>2910</v>
      </c>
      <c r="E46" s="30"/>
      <c r="F46" s="30"/>
      <c r="G46" s="30">
        <v>90</v>
      </c>
      <c r="H46" s="11"/>
      <c r="I46" s="48"/>
      <c r="J46" s="49"/>
    </row>
    <row r="47" spans="2:9" ht="49.5" customHeight="1">
      <c r="B47" s="11" t="s">
        <v>104</v>
      </c>
      <c r="C47" s="32" t="s">
        <v>131</v>
      </c>
      <c r="D47" s="30">
        <v>26035</v>
      </c>
      <c r="E47" s="30"/>
      <c r="F47" s="30"/>
      <c r="G47" s="30">
        <v>468</v>
      </c>
      <c r="H47" s="5"/>
      <c r="I47" s="10"/>
    </row>
    <row r="48" spans="2:9" ht="31.5" customHeight="1">
      <c r="B48" s="15" t="s">
        <v>105</v>
      </c>
      <c r="C48" s="32" t="s">
        <v>132</v>
      </c>
      <c r="D48" s="30">
        <v>26490</v>
      </c>
      <c r="E48" s="30"/>
      <c r="F48" s="30"/>
      <c r="G48" s="30">
        <v>218</v>
      </c>
      <c r="H48" s="5"/>
      <c r="I48" s="10"/>
    </row>
    <row r="49" spans="2:9" ht="32.25" customHeight="1">
      <c r="B49" s="15" t="s">
        <v>106</v>
      </c>
      <c r="C49" s="32" t="s">
        <v>133</v>
      </c>
      <c r="D49" s="30">
        <f>23000+7000</f>
        <v>30000</v>
      </c>
      <c r="E49" s="30"/>
      <c r="F49" s="30"/>
      <c r="G49" s="30">
        <v>477</v>
      </c>
      <c r="H49" s="5"/>
      <c r="I49" s="10"/>
    </row>
    <row r="50" spans="2:9" ht="32.25" customHeight="1">
      <c r="B50" s="24">
        <v>4</v>
      </c>
      <c r="C50" s="23" t="s">
        <v>21</v>
      </c>
      <c r="D50" s="28">
        <f>D51+D52+D65</f>
        <v>186647</v>
      </c>
      <c r="E50" s="28">
        <f>E51+E52+E65</f>
        <v>0</v>
      </c>
      <c r="F50" s="28">
        <f>F51+F52+F65</f>
        <v>0</v>
      </c>
      <c r="G50" s="37">
        <f>G51+G52+G65</f>
        <v>83.31</v>
      </c>
      <c r="H50" s="15"/>
      <c r="I50" s="15"/>
    </row>
    <row r="51" spans="2:9" ht="43.5" customHeight="1">
      <c r="B51" s="15" t="s">
        <v>46</v>
      </c>
      <c r="C51" s="32" t="s">
        <v>60</v>
      </c>
      <c r="D51" s="30">
        <f>7680+1755</f>
        <v>9435</v>
      </c>
      <c r="E51" s="30"/>
      <c r="F51" s="30"/>
      <c r="G51" s="38">
        <v>83.31</v>
      </c>
      <c r="H51" s="15"/>
      <c r="I51" s="15"/>
    </row>
    <row r="52" spans="2:9" ht="60.75" customHeight="1">
      <c r="B52" s="15" t="s">
        <v>25</v>
      </c>
      <c r="C52" s="32" t="s">
        <v>38</v>
      </c>
      <c r="D52" s="30">
        <f>SUM(D53:D64)</f>
        <v>138212</v>
      </c>
      <c r="E52" s="33"/>
      <c r="F52" s="33"/>
      <c r="G52" s="30">
        <v>0</v>
      </c>
      <c r="H52" s="2"/>
      <c r="I52" s="2"/>
    </row>
    <row r="53" spans="2:9" ht="19.5" customHeight="1">
      <c r="B53" s="15" t="s">
        <v>107</v>
      </c>
      <c r="C53" s="32" t="s">
        <v>27</v>
      </c>
      <c r="D53" s="30">
        <v>20800</v>
      </c>
      <c r="E53" s="33"/>
      <c r="F53" s="33"/>
      <c r="G53" s="30">
        <v>0</v>
      </c>
      <c r="H53" s="2"/>
      <c r="I53" s="2"/>
    </row>
    <row r="54" spans="2:9" ht="19.5" customHeight="1">
      <c r="B54" s="15" t="s">
        <v>108</v>
      </c>
      <c r="C54" s="32" t="s">
        <v>28</v>
      </c>
      <c r="D54" s="30">
        <v>8500</v>
      </c>
      <c r="E54" s="33"/>
      <c r="F54" s="33"/>
      <c r="G54" s="30">
        <v>0</v>
      </c>
      <c r="H54" s="2"/>
      <c r="I54" s="2"/>
    </row>
    <row r="55" spans="2:9" ht="19.5" customHeight="1">
      <c r="B55" s="15" t="s">
        <v>109</v>
      </c>
      <c r="C55" s="32" t="s">
        <v>29</v>
      </c>
      <c r="D55" s="30">
        <v>4700</v>
      </c>
      <c r="E55" s="33"/>
      <c r="F55" s="33"/>
      <c r="G55" s="30">
        <v>0</v>
      </c>
      <c r="H55" s="2"/>
      <c r="I55" s="2"/>
    </row>
    <row r="56" spans="2:9" ht="19.5" customHeight="1">
      <c r="B56" s="15" t="s">
        <v>110</v>
      </c>
      <c r="C56" s="32" t="s">
        <v>30</v>
      </c>
      <c r="D56" s="30">
        <v>15300</v>
      </c>
      <c r="E56" s="33"/>
      <c r="F56" s="33"/>
      <c r="G56" s="30">
        <v>0</v>
      </c>
      <c r="H56" s="2"/>
      <c r="I56" s="2"/>
    </row>
    <row r="57" spans="2:9" ht="19.5" customHeight="1">
      <c r="B57" s="15" t="s">
        <v>111</v>
      </c>
      <c r="C57" s="32" t="s">
        <v>31</v>
      </c>
      <c r="D57" s="30">
        <v>15800</v>
      </c>
      <c r="E57" s="33"/>
      <c r="F57" s="33"/>
      <c r="G57" s="30">
        <v>0</v>
      </c>
      <c r="H57" s="2"/>
      <c r="I57" s="2"/>
    </row>
    <row r="58" spans="2:9" ht="19.5" customHeight="1">
      <c r="B58" s="15" t="s">
        <v>112</v>
      </c>
      <c r="C58" s="32" t="s">
        <v>32</v>
      </c>
      <c r="D58" s="30">
        <v>8550</v>
      </c>
      <c r="E58" s="33"/>
      <c r="F58" s="33"/>
      <c r="G58" s="30">
        <v>0</v>
      </c>
      <c r="H58" s="2"/>
      <c r="I58" s="2"/>
    </row>
    <row r="59" spans="2:9" ht="19.5" customHeight="1">
      <c r="B59" s="15" t="s">
        <v>113</v>
      </c>
      <c r="C59" s="32" t="s">
        <v>39</v>
      </c>
      <c r="D59" s="30">
        <v>8450</v>
      </c>
      <c r="E59" s="33"/>
      <c r="F59" s="33"/>
      <c r="G59" s="30">
        <v>0</v>
      </c>
      <c r="H59" s="2"/>
      <c r="I59" s="2"/>
    </row>
    <row r="60" spans="2:9" ht="19.5" customHeight="1">
      <c r="B60" s="15" t="s">
        <v>114</v>
      </c>
      <c r="C60" s="32" t="s">
        <v>33</v>
      </c>
      <c r="D60" s="30">
        <v>9600</v>
      </c>
      <c r="E60" s="33"/>
      <c r="F60" s="33"/>
      <c r="G60" s="30">
        <v>0</v>
      </c>
      <c r="H60" s="2"/>
      <c r="I60" s="2"/>
    </row>
    <row r="61" spans="2:9" ht="19.5" customHeight="1">
      <c r="B61" s="15" t="s">
        <v>115</v>
      </c>
      <c r="C61" s="32" t="s">
        <v>34</v>
      </c>
      <c r="D61" s="30">
        <v>6350</v>
      </c>
      <c r="E61" s="33"/>
      <c r="F61" s="33"/>
      <c r="G61" s="30">
        <v>0</v>
      </c>
      <c r="H61" s="2"/>
      <c r="I61" s="2"/>
    </row>
    <row r="62" spans="1:9" ht="19.5" customHeight="1">
      <c r="A62" s="25"/>
      <c r="B62" s="15" t="s">
        <v>116</v>
      </c>
      <c r="C62" s="32" t="s">
        <v>35</v>
      </c>
      <c r="D62" s="30">
        <v>11800</v>
      </c>
      <c r="E62" s="33"/>
      <c r="F62" s="33"/>
      <c r="G62" s="30">
        <v>0</v>
      </c>
      <c r="H62" s="2"/>
      <c r="I62" s="2"/>
    </row>
    <row r="63" spans="1:9" ht="19.5" customHeight="1">
      <c r="A63" s="25"/>
      <c r="B63" s="15" t="s">
        <v>117</v>
      </c>
      <c r="C63" s="32" t="s">
        <v>36</v>
      </c>
      <c r="D63" s="30">
        <v>16500</v>
      </c>
      <c r="E63" s="33"/>
      <c r="F63" s="33"/>
      <c r="G63" s="30">
        <v>0</v>
      </c>
      <c r="H63" s="2"/>
      <c r="I63" s="2"/>
    </row>
    <row r="64" spans="1:9" ht="21" customHeight="1">
      <c r="A64" s="25"/>
      <c r="B64" s="15" t="s">
        <v>118</v>
      </c>
      <c r="C64" s="32" t="s">
        <v>37</v>
      </c>
      <c r="D64" s="30">
        <v>11862</v>
      </c>
      <c r="E64" s="33"/>
      <c r="F64" s="33"/>
      <c r="G64" s="30">
        <v>0</v>
      </c>
      <c r="H64" s="2"/>
      <c r="I64" s="2"/>
    </row>
    <row r="65" spans="1:9" ht="61.5" customHeight="1">
      <c r="A65" s="25"/>
      <c r="B65" s="15" t="s">
        <v>47</v>
      </c>
      <c r="C65" s="32" t="s">
        <v>64</v>
      </c>
      <c r="D65" s="30">
        <f>SUM(D66:D68)</f>
        <v>39000</v>
      </c>
      <c r="E65" s="30">
        <f>SUM(E66:E68)</f>
        <v>0</v>
      </c>
      <c r="F65" s="30">
        <f>SUM(F66:F68)</f>
        <v>0</v>
      </c>
      <c r="G65" s="30">
        <f>SUM(G66:G68)</f>
        <v>0</v>
      </c>
      <c r="H65" s="2"/>
      <c r="I65" s="2"/>
    </row>
    <row r="66" spans="1:9" ht="21" customHeight="1">
      <c r="A66" s="25"/>
      <c r="B66" s="15" t="s">
        <v>119</v>
      </c>
      <c r="C66" s="32" t="s">
        <v>35</v>
      </c>
      <c r="D66" s="30">
        <v>5110</v>
      </c>
      <c r="E66" s="33"/>
      <c r="F66" s="33"/>
      <c r="G66" s="30">
        <v>0</v>
      </c>
      <c r="H66" s="2"/>
      <c r="I66" s="2"/>
    </row>
    <row r="67" spans="1:9" ht="19.5" customHeight="1">
      <c r="A67" s="25"/>
      <c r="B67" s="15" t="s">
        <v>120</v>
      </c>
      <c r="C67" s="32" t="s">
        <v>36</v>
      </c>
      <c r="D67" s="30">
        <v>3890</v>
      </c>
      <c r="E67" s="33"/>
      <c r="F67" s="33"/>
      <c r="G67" s="30">
        <v>0</v>
      </c>
      <c r="H67" s="2"/>
      <c r="I67" s="2"/>
    </row>
    <row r="68" spans="1:9" ht="19.5" customHeight="1">
      <c r="A68" s="25"/>
      <c r="B68" s="15" t="s">
        <v>121</v>
      </c>
      <c r="C68" s="32" t="s">
        <v>30</v>
      </c>
      <c r="D68" s="30">
        <v>30000</v>
      </c>
      <c r="E68" s="33"/>
      <c r="F68" s="33"/>
      <c r="G68" s="30">
        <v>0</v>
      </c>
      <c r="H68" s="36"/>
      <c r="I68" s="36"/>
    </row>
    <row r="69" spans="2:9" ht="36" customHeight="1">
      <c r="B69" s="16"/>
      <c r="C69" s="3" t="s">
        <v>22</v>
      </c>
      <c r="D69" s="31">
        <f>D13+D20+D26+D50</f>
        <v>2128445</v>
      </c>
      <c r="E69" s="31" t="e">
        <f>E13+E20+E26+E50</f>
        <v>#REF!</v>
      </c>
      <c r="F69" s="31" t="e">
        <f>F13+F20+F26+F50</f>
        <v>#REF!</v>
      </c>
      <c r="G69" s="42">
        <f>G13+G20+G26+G50</f>
        <v>17740.43</v>
      </c>
      <c r="H69" s="36" t="e">
        <f>H14+H15+H16+H17+#REF!+#REF!+H20+#REF!+H26+H51</f>
        <v>#REF!</v>
      </c>
      <c r="I69" s="36" t="e">
        <f>I14+I15+I16+I17+#REF!+#REF!+I20+#REF!+I26+I51</f>
        <v>#REF!</v>
      </c>
    </row>
    <row r="70" spans="2:9" ht="12" customHeight="1">
      <c r="B70" s="25"/>
      <c r="C70" s="25"/>
      <c r="D70" s="43"/>
      <c r="E70" s="43"/>
      <c r="F70" s="43"/>
      <c r="G70" s="43"/>
      <c r="H70" s="43"/>
      <c r="I70" s="43"/>
    </row>
    <row r="71" spans="2:9" ht="19.5" customHeight="1">
      <c r="B71" s="56" t="s">
        <v>86</v>
      </c>
      <c r="C71" s="56"/>
      <c r="D71" s="56"/>
      <c r="E71" s="56"/>
      <c r="F71" s="56"/>
      <c r="G71" s="56"/>
      <c r="H71" s="19"/>
      <c r="I71" s="43"/>
    </row>
    <row r="72" ht="18.75">
      <c r="I72" s="43"/>
    </row>
    <row r="73" spans="2:10" ht="27.75" customHeight="1">
      <c r="B73" s="57" t="s">
        <v>3</v>
      </c>
      <c r="C73" s="53" t="s">
        <v>0</v>
      </c>
      <c r="D73" s="55" t="s">
        <v>5</v>
      </c>
      <c r="E73" s="55"/>
      <c r="F73" s="4"/>
      <c r="G73" s="55" t="s">
        <v>6</v>
      </c>
      <c r="H73" s="55"/>
      <c r="I73" s="43"/>
      <c r="J73" s="46"/>
    </row>
    <row r="74" spans="2:8" ht="27" customHeight="1">
      <c r="B74" s="58"/>
      <c r="C74" s="54"/>
      <c r="D74" s="5" t="s">
        <v>1</v>
      </c>
      <c r="E74" s="5" t="s">
        <v>2</v>
      </c>
      <c r="F74" s="6" t="s">
        <v>4</v>
      </c>
      <c r="G74" s="5" t="s">
        <v>8</v>
      </c>
      <c r="H74" s="5" t="s">
        <v>2</v>
      </c>
    </row>
    <row r="75" spans="2:8" ht="32.25" customHeight="1">
      <c r="B75" s="20">
        <v>5</v>
      </c>
      <c r="C75" s="21" t="s">
        <v>12</v>
      </c>
      <c r="D75" s="28">
        <f>SUM(D76:D77)</f>
        <v>51220</v>
      </c>
      <c r="E75" s="28">
        <f>SUM(E76:E77)</f>
        <v>0</v>
      </c>
      <c r="F75" s="28">
        <f>SUM(F76:F77)</f>
        <v>0</v>
      </c>
      <c r="G75" s="37">
        <f>SUM(G76:G77)</f>
        <v>118</v>
      </c>
      <c r="H75" s="5" t="e">
        <f>SUM(#REF!)</f>
        <v>#REF!</v>
      </c>
    </row>
    <row r="76" spans="2:8" ht="30" customHeight="1">
      <c r="B76" s="8" t="s">
        <v>26</v>
      </c>
      <c r="C76" s="9" t="s">
        <v>40</v>
      </c>
      <c r="D76" s="29">
        <v>23220</v>
      </c>
      <c r="E76" s="29"/>
      <c r="F76" s="29"/>
      <c r="G76" s="29">
        <v>7</v>
      </c>
      <c r="H76" s="11"/>
    </row>
    <row r="77" spans="2:8" ht="39.75" customHeight="1">
      <c r="B77" s="8" t="s">
        <v>63</v>
      </c>
      <c r="C77" s="32" t="s">
        <v>23</v>
      </c>
      <c r="D77" s="30">
        <f>23000+5000</f>
        <v>28000</v>
      </c>
      <c r="E77" s="30"/>
      <c r="F77" s="30"/>
      <c r="G77" s="30">
        <v>111</v>
      </c>
      <c r="H77" s="11"/>
    </row>
    <row r="78" spans="2:8" ht="32.25" customHeight="1">
      <c r="B78" s="22">
        <v>6</v>
      </c>
      <c r="C78" s="23" t="s">
        <v>20</v>
      </c>
      <c r="D78" s="28">
        <f>SUM(D79:D84)</f>
        <v>551872</v>
      </c>
      <c r="E78" s="28" t="e">
        <f>SUM(E79:E84)</f>
        <v>#REF!</v>
      </c>
      <c r="F78" s="28" t="e">
        <f>SUM(F79:F84)</f>
        <v>#REF!</v>
      </c>
      <c r="G78" s="37">
        <f>SUM(G79:G84)</f>
        <v>5045</v>
      </c>
      <c r="H78" s="12">
        <f>SUM(H79:H84)</f>
        <v>4708.33</v>
      </c>
    </row>
    <row r="79" spans="2:8" ht="18.75">
      <c r="B79" s="5" t="s">
        <v>50</v>
      </c>
      <c r="C79" s="32" t="s">
        <v>78</v>
      </c>
      <c r="D79" s="30">
        <v>284266</v>
      </c>
      <c r="E79" s="30">
        <v>25.86</v>
      </c>
      <c r="F79" s="30">
        <f>E79/D79*1000</f>
        <v>0.09097113267151188</v>
      </c>
      <c r="G79" s="30">
        <v>1991</v>
      </c>
      <c r="H79" s="5">
        <v>28.83</v>
      </c>
    </row>
    <row r="80" spans="2:8" ht="105" customHeight="1">
      <c r="B80" s="5" t="s">
        <v>51</v>
      </c>
      <c r="C80" s="32" t="s">
        <v>7</v>
      </c>
      <c r="D80" s="30">
        <v>63530</v>
      </c>
      <c r="E80" s="30"/>
      <c r="F80" s="30"/>
      <c r="G80" s="30">
        <v>512</v>
      </c>
      <c r="H80" s="13">
        <v>1046.8</v>
      </c>
    </row>
    <row r="81" spans="2:8" ht="32.25" customHeight="1">
      <c r="B81" s="11" t="s">
        <v>52</v>
      </c>
      <c r="C81" s="32" t="s">
        <v>138</v>
      </c>
      <c r="D81" s="30">
        <v>22000</v>
      </c>
      <c r="E81" s="30"/>
      <c r="F81" s="30"/>
      <c r="G81" s="30">
        <v>380</v>
      </c>
      <c r="H81" s="13"/>
    </row>
    <row r="82" spans="2:10" ht="37.5">
      <c r="B82" s="15" t="s">
        <v>122</v>
      </c>
      <c r="C82" s="32" t="s">
        <v>79</v>
      </c>
      <c r="D82" s="30">
        <v>100000</v>
      </c>
      <c r="E82" s="30"/>
      <c r="F82" s="30"/>
      <c r="G82" s="30">
        <v>765</v>
      </c>
      <c r="H82" s="10">
        <v>3632.7</v>
      </c>
      <c r="J82" s="47"/>
    </row>
    <row r="83" spans="2:8" ht="18.75">
      <c r="B83" s="15" t="s">
        <v>123</v>
      </c>
      <c r="C83" s="32" t="s">
        <v>139</v>
      </c>
      <c r="D83" s="30">
        <v>23056</v>
      </c>
      <c r="E83" s="30"/>
      <c r="F83" s="30"/>
      <c r="G83" s="30">
        <v>161</v>
      </c>
      <c r="H83" s="5"/>
    </row>
    <row r="84" spans="2:8" ht="18.75">
      <c r="B84" s="8" t="s">
        <v>124</v>
      </c>
      <c r="C84" s="32" t="s">
        <v>140</v>
      </c>
      <c r="D84" s="30">
        <v>59020</v>
      </c>
      <c r="E84" s="30" t="e">
        <f>#REF!+#REF!</f>
        <v>#REF!</v>
      </c>
      <c r="F84" s="30" t="e">
        <f>#REF!+#REF!</f>
        <v>#REF!</v>
      </c>
      <c r="G84" s="30">
        <v>1236</v>
      </c>
      <c r="H84" s="5"/>
    </row>
    <row r="85" spans="2:8" ht="29.25" customHeight="1">
      <c r="B85" s="16"/>
      <c r="C85" s="3" t="s">
        <v>22</v>
      </c>
      <c r="D85" s="31">
        <f>D75+D78</f>
        <v>603092</v>
      </c>
      <c r="E85" s="31" t="e">
        <f>E75+E78</f>
        <v>#REF!</v>
      </c>
      <c r="F85" s="31" t="e">
        <f>F75+F78</f>
        <v>#REF!</v>
      </c>
      <c r="G85" s="42">
        <f>G75+G78</f>
        <v>5163</v>
      </c>
      <c r="H85" s="2" t="e">
        <f>#REF!+#REF!+#REF!+#REF!+#REF!+#REF!+#REF!+#REF!+H78+#REF!</f>
        <v>#REF!</v>
      </c>
    </row>
    <row r="86" spans="2:8" ht="11.25" customHeight="1" hidden="1">
      <c r="B86" s="25"/>
      <c r="C86" s="26"/>
      <c r="D86" s="27"/>
      <c r="E86" s="27"/>
      <c r="F86" s="27"/>
      <c r="G86" s="27"/>
      <c r="H86" s="27"/>
    </row>
    <row r="87" spans="2:8" ht="12" customHeight="1">
      <c r="B87" s="25"/>
      <c r="C87" s="25"/>
      <c r="D87" s="43"/>
      <c r="E87" s="43"/>
      <c r="F87" s="43"/>
      <c r="G87" s="43"/>
      <c r="H87" s="43"/>
    </row>
    <row r="88" spans="2:8" ht="19.5" customHeight="1">
      <c r="B88" s="56" t="s">
        <v>62</v>
      </c>
      <c r="C88" s="56"/>
      <c r="D88" s="56"/>
      <c r="E88" s="56"/>
      <c r="F88" s="56"/>
      <c r="G88" s="56"/>
      <c r="H88" s="19"/>
    </row>
    <row r="90" spans="2:10" ht="27.75" customHeight="1">
      <c r="B90" s="57" t="s">
        <v>3</v>
      </c>
      <c r="C90" s="53" t="s">
        <v>0</v>
      </c>
      <c r="D90" s="55" t="s">
        <v>5</v>
      </c>
      <c r="E90" s="55"/>
      <c r="F90" s="4"/>
      <c r="G90" s="55" t="s">
        <v>6</v>
      </c>
      <c r="H90" s="55"/>
      <c r="J90" s="46"/>
    </row>
    <row r="91" spans="2:8" ht="27.75" customHeight="1">
      <c r="B91" s="58"/>
      <c r="C91" s="54"/>
      <c r="D91" s="5" t="s">
        <v>1</v>
      </c>
      <c r="E91" s="5" t="s">
        <v>2</v>
      </c>
      <c r="F91" s="6" t="s">
        <v>4</v>
      </c>
      <c r="G91" s="5" t="s">
        <v>8</v>
      </c>
      <c r="H91" s="5" t="s">
        <v>2</v>
      </c>
    </row>
    <row r="92" spans="2:8" ht="32.25" customHeight="1">
      <c r="B92" s="22">
        <v>7</v>
      </c>
      <c r="C92" s="23" t="s">
        <v>20</v>
      </c>
      <c r="D92" s="28">
        <f>SUM(D93:D94)</f>
        <v>168000</v>
      </c>
      <c r="E92" s="28">
        <f>SUM(E93:E94)</f>
        <v>931</v>
      </c>
      <c r="F92" s="28">
        <f>SUM(F93:F94)</f>
        <v>9.799999999999999</v>
      </c>
      <c r="G92" s="37">
        <f>SUM(G93:G94)</f>
        <v>1700</v>
      </c>
      <c r="H92" s="12">
        <f>SUM(H93:H94)</f>
        <v>0</v>
      </c>
    </row>
    <row r="93" spans="2:8" ht="18.75">
      <c r="B93" s="5" t="s">
        <v>53</v>
      </c>
      <c r="C93" s="32" t="s">
        <v>80</v>
      </c>
      <c r="D93" s="30">
        <v>95000</v>
      </c>
      <c r="E93" s="30">
        <v>931</v>
      </c>
      <c r="F93" s="30">
        <f>E93/D93*1000</f>
        <v>9.799999999999999</v>
      </c>
      <c r="G93" s="30">
        <v>847</v>
      </c>
      <c r="H93" s="5"/>
    </row>
    <row r="94" spans="2:8" ht="37.5">
      <c r="B94" s="15" t="s">
        <v>54</v>
      </c>
      <c r="C94" s="32" t="s">
        <v>81</v>
      </c>
      <c r="D94" s="30">
        <v>73000</v>
      </c>
      <c r="E94" s="30"/>
      <c r="F94" s="30"/>
      <c r="G94" s="30">
        <v>853</v>
      </c>
      <c r="H94" s="5"/>
    </row>
    <row r="95" spans="2:8" ht="32.25" customHeight="1">
      <c r="B95" s="39">
        <v>8</v>
      </c>
      <c r="C95" s="23" t="s">
        <v>19</v>
      </c>
      <c r="D95" s="28">
        <f>D96</f>
        <v>1000000</v>
      </c>
      <c r="E95" s="28"/>
      <c r="F95" s="28"/>
      <c r="G95" s="28">
        <f>G96</f>
        <v>15</v>
      </c>
      <c r="H95" s="5"/>
    </row>
    <row r="96" spans="2:8" ht="28.5" customHeight="1">
      <c r="B96" s="15" t="s">
        <v>55</v>
      </c>
      <c r="C96" s="32" t="s">
        <v>126</v>
      </c>
      <c r="D96" s="30">
        <v>1000000</v>
      </c>
      <c r="E96" s="30"/>
      <c r="F96" s="30"/>
      <c r="G96" s="30">
        <v>15</v>
      </c>
      <c r="H96" s="5"/>
    </row>
    <row r="97" spans="2:8" ht="23.25" customHeight="1">
      <c r="B97" s="16"/>
      <c r="C97" s="3" t="s">
        <v>22</v>
      </c>
      <c r="D97" s="31">
        <f>D92+D95</f>
        <v>1168000</v>
      </c>
      <c r="E97" s="31">
        <f>E92+E95</f>
        <v>931</v>
      </c>
      <c r="F97" s="31">
        <f>F92+F95</f>
        <v>9.799999999999999</v>
      </c>
      <c r="G97" s="42">
        <f>G92+G95</f>
        <v>1715</v>
      </c>
      <c r="H97" s="2" t="e">
        <f>#REF!+#REF!+#REF!+#REF!+#REF!+#REF!+#REF!+#REF!+H92+#REF!</f>
        <v>#REF!</v>
      </c>
    </row>
    <row r="98" spans="2:8" ht="15" customHeight="1">
      <c r="B98" s="25"/>
      <c r="C98" s="26"/>
      <c r="D98" s="35"/>
      <c r="E98" s="35"/>
      <c r="F98" s="35"/>
      <c r="G98" s="35"/>
      <c r="H98" s="27"/>
    </row>
  </sheetData>
  <sheetProtection/>
  <mergeCells count="21">
    <mergeCell ref="B90:B91"/>
    <mergeCell ref="C90:C91"/>
    <mergeCell ref="D90:E90"/>
    <mergeCell ref="G90:H90"/>
    <mergeCell ref="G73:H73"/>
    <mergeCell ref="B88:G88"/>
    <mergeCell ref="B71:G71"/>
    <mergeCell ref="B73:B74"/>
    <mergeCell ref="C73:C74"/>
    <mergeCell ref="D73:E73"/>
    <mergeCell ref="D11:E11"/>
    <mergeCell ref="B9:G9"/>
    <mergeCell ref="B11:B12"/>
    <mergeCell ref="D1:G1"/>
    <mergeCell ref="D2:G2"/>
    <mergeCell ref="D3:I3"/>
    <mergeCell ref="D4:I4"/>
    <mergeCell ref="B6:I6"/>
    <mergeCell ref="C11:C12"/>
    <mergeCell ref="G11:H11"/>
    <mergeCell ref="C7:I7"/>
  </mergeCells>
  <printOptions/>
  <pageMargins left="1.1811023622047245" right="0.5905511811023623" top="0.7874015748031497" bottom="0.7874015748031497" header="0" footer="0"/>
  <pageSetup fitToHeight="2" horizontalDpi="600" verticalDpi="600" orientation="portrait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Секретарь</cp:lastModifiedBy>
  <cp:lastPrinted>2021-04-07T09:06:24Z</cp:lastPrinted>
  <dcterms:created xsi:type="dcterms:W3CDTF">2011-11-02T08:20:09Z</dcterms:created>
  <dcterms:modified xsi:type="dcterms:W3CDTF">2021-04-07T09:16:14Z</dcterms:modified>
  <cp:category/>
  <cp:version/>
  <cp:contentType/>
  <cp:contentStatus/>
</cp:coreProperties>
</file>