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7395" tabRatio="614" activeTab="0"/>
  </bookViews>
  <sheets>
    <sheet name="Расчет" sheetId="1" r:id="rId1"/>
    <sheet name="отопление" sheetId="2" r:id="rId2"/>
    <sheet name="гвс" sheetId="3" r:id="rId3"/>
    <sheet name="хвс" sheetId="4" r:id="rId4"/>
    <sheet name="водоотведение" sheetId="5" r:id="rId5"/>
    <sheet name="ЭЭ м-ц" sheetId="6" r:id="rId6"/>
    <sheet name="ЭЭ база" sheetId="7" r:id="rId7"/>
  </sheets>
  <definedNames>
    <definedName name="_xlnm.Print_Area" localSheetId="4">'водоотведение'!$A$1:$L$21</definedName>
    <definedName name="_xlnm.Print_Area" localSheetId="2">'гвс'!$A$1:$S$28</definedName>
    <definedName name="_xlnm.Print_Area" localSheetId="1">'отопление'!$A$1:$N$23</definedName>
    <definedName name="_xlnm.Print_Area" localSheetId="0">'Расчет'!$A$1:$AB$40</definedName>
    <definedName name="_xlnm.Print_Area" localSheetId="3">'хвс'!$A$1:$N$30</definedName>
  </definedNames>
  <calcPr fullCalcOnLoad="1" fullPrecision="0"/>
</workbook>
</file>

<file path=xl/sharedStrings.xml><?xml version="1.0" encoding="utf-8"?>
<sst xmlns="http://schemas.openxmlformats.org/spreadsheetml/2006/main" count="697" uniqueCount="230">
  <si>
    <t>%</t>
  </si>
  <si>
    <t>ед.изм.</t>
  </si>
  <si>
    <t>руб.</t>
  </si>
  <si>
    <t>Итого</t>
  </si>
  <si>
    <t>х</t>
  </si>
  <si>
    <t>Единицы измерения</t>
  </si>
  <si>
    <t>Уровень оплаты населением коммунальных услуг (гр.5 / гр.4 * 100)</t>
  </si>
  <si>
    <t>Средневзвешенный норматив потребления услуг</t>
  </si>
  <si>
    <t>Уровень оплаты населением коммунальных услуг (гр.16 / гр.15 * 100)</t>
  </si>
  <si>
    <t>норматив</t>
  </si>
  <si>
    <t>чел.</t>
  </si>
  <si>
    <t>Гкал</t>
  </si>
  <si>
    <t>Гкал/м2/мес.</t>
  </si>
  <si>
    <t>при отсутствии приборов учета</t>
  </si>
  <si>
    <t>м3/чел./мес.</t>
  </si>
  <si>
    <t>в домах с электроплитами</t>
  </si>
  <si>
    <t>квт.час</t>
  </si>
  <si>
    <t>квт.час/чел./мес.</t>
  </si>
  <si>
    <t>Расчетно с учетом предельного индекса</t>
  </si>
  <si>
    <t xml:space="preserve">Центральное отопление, Гкал </t>
  </si>
  <si>
    <t xml:space="preserve">Горячее водоснабжение </t>
  </si>
  <si>
    <t xml:space="preserve">при отсутствии приборов учета </t>
  </si>
  <si>
    <t>доля</t>
  </si>
  <si>
    <t>1.</t>
  </si>
  <si>
    <t>Общая площадь жилых помещений в целом по МО (статистика)</t>
  </si>
  <si>
    <t>кв.м</t>
  </si>
  <si>
    <t>из них  1-комн.жилых помещений</t>
  </si>
  <si>
    <t>ячейки для заполнения</t>
  </si>
  <si>
    <t>2-комн.жилых помещений</t>
  </si>
  <si>
    <t>3-комн.жилых помещений</t>
  </si>
  <si>
    <t>формулы расчета (не трогать)</t>
  </si>
  <si>
    <t>4-комн.жилых помещений</t>
  </si>
  <si>
    <t>2.</t>
  </si>
  <si>
    <t>Общая численность проживающих в МО</t>
  </si>
  <si>
    <t>человек</t>
  </si>
  <si>
    <t>в среднем на 1 человека</t>
  </si>
  <si>
    <t>из них в 1-комн.жилых помещениях</t>
  </si>
  <si>
    <t>2-комн.жилых помещениях</t>
  </si>
  <si>
    <t>3-комн.жилых помещениях</t>
  </si>
  <si>
    <t>4-комн.жилых помещениях</t>
  </si>
  <si>
    <t>3.</t>
  </si>
  <si>
    <t>Среднее число проживающих в жилом помещении</t>
  </si>
  <si>
    <t>человека</t>
  </si>
  <si>
    <t>(определить по своему МО самостоятельно, эти цифры только для примера)</t>
  </si>
  <si>
    <t>численность</t>
  </si>
  <si>
    <t>4.</t>
  </si>
  <si>
    <t>Оборудовано - всего (статистика)</t>
  </si>
  <si>
    <t xml:space="preserve">Оборудовано напольными электроплитами </t>
  </si>
  <si>
    <t>Оборудовано газом (сетевым, сжиженным)</t>
  </si>
  <si>
    <t>Оборудовано плитами на твердом топливе</t>
  </si>
  <si>
    <t>5.</t>
  </si>
  <si>
    <t>Общая численность, проживающих в МО в зависимости от оборудования</t>
  </si>
  <si>
    <t>с электроплитами</t>
  </si>
  <si>
    <t>газ+тв.топл.</t>
  </si>
  <si>
    <t>с газовыми плитами</t>
  </si>
  <si>
    <t>с плитами на тв.топливе</t>
  </si>
  <si>
    <t>6.</t>
  </si>
  <si>
    <t>Количество одинокопроживающих граждан в общей численности</t>
  </si>
  <si>
    <t>7.</t>
  </si>
  <si>
    <t>эл.плиты</t>
  </si>
  <si>
    <t>газ.плиты</t>
  </si>
  <si>
    <t>на тв.топливе</t>
  </si>
  <si>
    <t>кВтч на 1 человека в месяц</t>
  </si>
  <si>
    <t>2-комн.жилых помещениях (2 человека)</t>
  </si>
  <si>
    <t>3-комн.жилых помещениях (2 человека)</t>
  </si>
  <si>
    <t>8.</t>
  </si>
  <si>
    <t xml:space="preserve">Средневзвешенный утвержденный норматив потребления на 1 человека в месяц, кВтч* </t>
  </si>
  <si>
    <t>Количество человек, пользующихся услугами, чел.</t>
  </si>
  <si>
    <t>Всего</t>
  </si>
  <si>
    <t>в том числе:</t>
  </si>
  <si>
    <t>в том числе</t>
  </si>
  <si>
    <t>семьи, состоящие из 2-х и более человек</t>
  </si>
  <si>
    <t>одиноко проживающие</t>
  </si>
  <si>
    <t>в пределах соц. нормы</t>
  </si>
  <si>
    <t>сверх соц. нормы</t>
  </si>
  <si>
    <t>по электроплитам</t>
  </si>
  <si>
    <t>1-комн.жилых помещениях</t>
  </si>
  <si>
    <t>по газовым плитам</t>
  </si>
  <si>
    <t>РАСЧЕТ СРЕДНЕВЗВЕШЕННОГО НОРМАТИВА ПОТРЕБЛЕНИЯ ЭЛЕКТРОЭНЕРГИИ</t>
  </si>
  <si>
    <t>1-комн.жилых помещениях (1 человек)</t>
  </si>
  <si>
    <t>4-комн.жилых помещениях (3 человека)</t>
  </si>
  <si>
    <t>Месячный нормативный объем потребления электроэнергии тыс.кВтч</t>
  </si>
  <si>
    <t>Исполнитель</t>
  </si>
  <si>
    <t>Руководитель</t>
  </si>
  <si>
    <t xml:space="preserve">Нормативный объем </t>
  </si>
  <si>
    <t>куб.м</t>
  </si>
  <si>
    <t>Всего, Гкал</t>
  </si>
  <si>
    <t>ОДН</t>
  </si>
  <si>
    <t>ИТОГО:</t>
  </si>
  <si>
    <r>
      <t>куб.м</t>
    </r>
  </si>
  <si>
    <t xml:space="preserve"> тел. исполнителя______________</t>
  </si>
  <si>
    <t>ВСЕГО с ОДПУ</t>
  </si>
  <si>
    <t>ГВС ИПУ</t>
  </si>
  <si>
    <t xml:space="preserve">Холодное водоснабжение </t>
  </si>
  <si>
    <t>ИТОГО</t>
  </si>
  <si>
    <t>№ п/п</t>
  </si>
  <si>
    <t>Исполнитель                                                                                                                                                                       И.С.Казакова</t>
  </si>
  <si>
    <t>4-комн.жилых помещениях (2 человека)</t>
  </si>
  <si>
    <t>м3</t>
  </si>
  <si>
    <t>ФИО исполнителя, контактный телефон</t>
  </si>
  <si>
    <t>(Ф И О)</t>
  </si>
  <si>
    <t>и т.д.</t>
  </si>
  <si>
    <t>м2</t>
  </si>
  <si>
    <t>Текущий период    20___г.</t>
  </si>
  <si>
    <t>МКД, ЖД</t>
  </si>
  <si>
    <t>Руководитель 
исполнителя коммунальных услуг</t>
  </si>
  <si>
    <t>__________________    (Ф И О)</t>
  </si>
  <si>
    <t>Текущий период 20___г.</t>
  </si>
  <si>
    <t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t>
  </si>
  <si>
    <t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t>
  </si>
  <si>
    <t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t>
  </si>
  <si>
    <t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t>
  </si>
  <si>
    <t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t>
  </si>
  <si>
    <t>(28)Многоквартирные и жилые дома с централизованным холодным и горячим водоснабжением, без централизованного водоотведения, оборудованные мойками</t>
  </si>
  <si>
    <t xml:space="preserve">Расчет средневзвешенных нормативов и объемов потребления тепловой энергии  по горячему водоснабжению </t>
  </si>
  <si>
    <t>Расчет средневзвешенного норматива потребления холодного водоснабжения для жилых помещений с центральным отоплением</t>
  </si>
  <si>
    <t>Расчетный объем т/эн. на нужды ГВС</t>
  </si>
  <si>
    <t>Гкал/чел.</t>
  </si>
  <si>
    <t>куб.м./чел.</t>
  </si>
  <si>
    <t>Норматив потребления на ГВС (средневзвешенный показатель по ИПУ)</t>
  </si>
  <si>
    <t>Объем потребления коммунальных услуг</t>
  </si>
  <si>
    <t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t>
  </si>
  <si>
    <t xml:space="preserve">  Расчет средневзвешенных нормативов и объемов потребления тепловой энергии по отоплению</t>
  </si>
  <si>
    <t>Примечание:* данные по переходу с норматива указываются по каждому нормативному значению</t>
  </si>
  <si>
    <t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t>
  </si>
  <si>
    <t>(30)Многоквартирные и жилые дома с централизованным холодным водоснабжением, без централизованного водоотведения, оборудованные унитазами, раковинами, мойками, ваннами длиной 1500 - 1550 мм с душем</t>
  </si>
  <si>
    <t>(45) Многоквартирные и жилые дома с централизованным холодным водоснабжением, без централизованного водоотведения, оборудованные умывальниками, мойками, унитазами</t>
  </si>
  <si>
    <t>(43)Многоквартирные и жилые дома с централизованным холодным водоснабжением, без централизованного водоотведения, оборудованные умывальниками, мойками</t>
  </si>
  <si>
    <t>исполнителя коммунальных услуг</t>
  </si>
  <si>
    <t>ФИО исполнителя коммунальных услуг, контактный телефон</t>
  </si>
  <si>
    <t xml:space="preserve">                         (Ф И О)</t>
  </si>
  <si>
    <t>Расчет средневзвешенных нормативов и объемов потребления по  водоотведению для жилых помещений с центральным отоплением</t>
  </si>
  <si>
    <t>ХВС ИПУ</t>
  </si>
  <si>
    <t>(наименование исп коммунальных услуг, отчетный месяц)</t>
  </si>
  <si>
    <t>по плитам на тв. топливе</t>
  </si>
  <si>
    <t>20___ год</t>
  </si>
  <si>
    <t>Наименование исполнителя коммунальных услуг</t>
  </si>
  <si>
    <t>Жилые дома с центральным отоплением</t>
  </si>
  <si>
    <t xml:space="preserve">Наименование 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</si>
  <si>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базовом периоде</t>
  </si>
  <si>
    <t>Плата за коммунальные услуги граждан, проживающих в многоквартирных домах (жилых домах), в базовом периоде</t>
  </si>
  <si>
    <t>Объем потребления коммунальных услуг, определенный  по показаниям приборов учета или исходя из нормативов потребления коммунальных услуг</t>
  </si>
  <si>
    <t>Плата за коммунальные услуги граждан, проживающих 
в многоквартирных домах (жилых домах )</t>
  </si>
  <si>
    <t>при наличии общедомовых приборов учета</t>
  </si>
  <si>
    <t>при отсутствии общедомовых приборов учета</t>
  </si>
  <si>
    <t>Среднеэксплуатируемая общая площадь жилых помещений, на которую рассчитывается стоимость соответствующей услуги</t>
  </si>
  <si>
    <t>Средняя численность проживающих в обслуживаемом жилищном фонде</t>
  </si>
  <si>
    <t xml:space="preserve">Численность граждан, зарегистрированных в жилых помещениях, используемая при расчетах платежей за коммунальные услуги в базовом периоде </t>
  </si>
  <si>
    <t xml:space="preserve">Площадь жилых помещений, используемая при расчетах платежей  за коммунальные услуги в базовом периоде </t>
  </si>
  <si>
    <t>Плата за коммунальные услуги граждан, проживающих 
в многоквартирных домах (жилых домах)</t>
  </si>
  <si>
    <t>рассчитанная по ценам (тарифам) , установленным ресурсоснабжающей организации (гр.15*гр.23)</t>
  </si>
  <si>
    <t>с учетом  предельного (максимального)  индекса по расчетному размеру цены (тарифа) (гр.16*гр.23)</t>
  </si>
  <si>
    <t xml:space="preserve">Коэффициент роста цен </t>
  </si>
  <si>
    <t>с учетом утвержденной цены (тарифа), текущий год/базовый период (гр.24/гр.13)</t>
  </si>
  <si>
    <t xml:space="preserve"> с учетом  предельного индекса  по расчетному размеру цены (тарифа), текущий год/базовый период (гр.25/гр.14)</t>
  </si>
  <si>
    <t>Сумма компенсации платы граждан за коммунальные услуги исполнителям коммунальных услуг в  текущем  году (гр.24 - гр.25)</t>
  </si>
  <si>
    <t>Водоотведение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</si>
  <si>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текущем периоде</t>
  </si>
  <si>
    <t>Плата за коммунальные услуги граждан, проживающих в многоквартирных домах (жилых домах) с учетом предельного (максимального)  индекса в текущем периоде</t>
  </si>
  <si>
    <t xml:space="preserve">                                                                                                                                     Н.П.Черновский</t>
  </si>
  <si>
    <t>Руководитель исполнителя коммунальных услуг</t>
  </si>
  <si>
    <t xml:space="preserve"> (Ф И О)</t>
  </si>
  <si>
    <t>(ФИО)</t>
  </si>
  <si>
    <t>М П</t>
  </si>
  <si>
    <r>
      <t xml:space="preserve">Нормативы </t>
    </r>
    <r>
      <rPr>
        <b/>
        <u val="single"/>
        <sz val="10"/>
        <rFont val="Times New Roman"/>
        <family val="1"/>
      </rPr>
      <t>в многоквартирных домах, жилых домах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(брать согласно типу жилищного фонда МО по постановлению Правительства края от 11.10.2016 № 518-п)</t>
    </r>
  </si>
  <si>
    <t>телефон исполнителя</t>
  </si>
  <si>
    <t>Общая площадь жилых помещений обеспеченная отоплением
м2</t>
  </si>
  <si>
    <t>Количество МКД и жилых домов</t>
  </si>
  <si>
    <t>Количество 
МКД и жилых домов</t>
  </si>
  <si>
    <t>Гкал/чел/мес.</t>
  </si>
  <si>
    <t xml:space="preserve">Общая площадь  жилых помещений, обеспеченных ГВС/общая площадь помещений, входящих в состав общего имущества в  МКД
</t>
  </si>
  <si>
    <t>Количество зарегистрированных  граждан, пользующихся ГВС</t>
  </si>
  <si>
    <t>Количество зарегистрированных граждан пользующихся отоплением, чел.</t>
  </si>
  <si>
    <t xml:space="preserve">Общая площадь  жилых помещений, обеспеченных ХВС/общая площадь помещений, входящих в состав общего имущества в  МКД
</t>
  </si>
  <si>
    <t>Количество зарегистрированных  граждан, пользующихся услугой</t>
  </si>
  <si>
    <t xml:space="preserve">Объем потребления коммунальных услуг
 </t>
  </si>
  <si>
    <t xml:space="preserve">Норматив потребления </t>
  </si>
  <si>
    <t>м3/мес/чел</t>
  </si>
  <si>
    <t>Норматив потребления</t>
  </si>
  <si>
    <t xml:space="preserve">Общая площадь жилых помещений, на которой проживают граждане пользующиеся услугой
</t>
  </si>
  <si>
    <t>Приложение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</si>
  <si>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(наименование исп коммунальных услуг, базовый период)</t>
  </si>
  <si>
    <t>Форма 1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</si>
  <si>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2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</si>
  <si>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3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</si>
  <si>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4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</si>
  <si>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5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</si>
  <si>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Исполнитель, телефон исполнителя</t>
  </si>
  <si>
    <t xml:space="preserve">Расчет средневзвешенного норматива </t>
  </si>
  <si>
    <r>
      <t xml:space="preserve">объем  цен.от. </t>
    </r>
    <r>
      <rPr>
        <i/>
        <sz val="9"/>
        <rFont val="Times New Roman"/>
        <family val="1"/>
      </rPr>
      <t>(гр.8*гр.9*1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(гр.8*гр.10*1 мес./1000)</t>
    </r>
  </si>
  <si>
    <r>
      <t>рассчитанная по ценам (тарифам), установленным ресурсоснабжающей организации , 
   (</t>
    </r>
    <r>
      <rPr>
        <i/>
        <sz val="9"/>
        <rFont val="Times New Roman"/>
        <family val="1"/>
      </rPr>
      <t>гр.4*гр.12)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</si>
  <si>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"/>
        <family val="1"/>
      </rPr>
      <t>гр.5*гр.12)</t>
    </r>
  </si>
  <si>
    <r>
      <t xml:space="preserve">объем  цен.от. </t>
    </r>
    <r>
      <rPr>
        <i/>
        <sz val="9"/>
        <rFont val="Times New Roman"/>
        <family val="1"/>
      </rPr>
      <t>(гр.19*гр.20*1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(гр.19*гр.21*1 мес./1000)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</si>
  <si>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ОДПУ</t>
    </r>
  </si>
  <si>
    <r>
      <t>м</t>
    </r>
    <r>
      <rPr>
        <vertAlign val="superscript"/>
        <sz val="9"/>
        <rFont val="Times New Roman"/>
        <family val="1"/>
      </rPr>
      <t>3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</si>
  <si>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ИПУ</t>
    </r>
  </si>
  <si>
    <r>
      <t>м</t>
    </r>
    <r>
      <rPr>
        <vertAlign val="superscript"/>
        <sz val="9"/>
        <rFont val="Times New Roman"/>
        <family val="1"/>
      </rPr>
      <t>1</t>
    </r>
  </si>
  <si>
    <r>
      <t>м</t>
    </r>
    <r>
      <rPr>
        <vertAlign val="superscript"/>
        <sz val="9"/>
        <rFont val="Times New Roman"/>
        <family val="1"/>
      </rPr>
      <t>2</t>
    </r>
  </si>
  <si>
    <t>Базовый период (декабрь 20____г.)                           
  (данные не меняются)</t>
  </si>
  <si>
    <t>Базовый период (декабрь 20____г.)                             (данные не меняются)</t>
  </si>
  <si>
    <t>по _________________________ за _________________ (нарастающим итогом) 20__ года</t>
  </si>
  <si>
    <t>Среднеэксплуатируемая общая площадь жилых помещений обеспеченная отоплением
м2</t>
  </si>
  <si>
    <t xml:space="preserve">Среднеэксплуатируемая общая площадь  жилых помещений, обеспеченных ГВС/общая площадь помещений, входящих в состав общего имущества в  МКД
</t>
  </si>
  <si>
    <t xml:space="preserve">Среднеэксплуатируемая общая площадь  жилых помещений, обеспеченных ХВС/общая площадь помещений, входящих в состав общего имущества в  МКД
</t>
  </si>
  <si>
    <t>Средняя численность проживающих в обслуживаемом жилищном фонде, пользующихся услугой</t>
  </si>
  <si>
    <t xml:space="preserve">Среднеэксплуатируемая общая площадь жилых помещений, на которой проживают граждане пользующиеся услугой
</t>
  </si>
  <si>
    <t>ГВС ИПУ базового периода</t>
  </si>
  <si>
    <t xml:space="preserve">Количество месяцев, принятых в расчет норматива </t>
  </si>
  <si>
    <t>мес.</t>
  </si>
  <si>
    <t>ХВС ИПУ базового периода</t>
  </si>
  <si>
    <t xml:space="preserve">ХВС ИПУ </t>
  </si>
  <si>
    <t>Норматив потребления, Гкал/кв.м(средневзвешенный показатель по ПУ)</t>
  </si>
  <si>
    <t>Многоквартирные (жилые) дома с действующим нормативом потребления коммунальной услуги по отоплению 0,0447</t>
  </si>
  <si>
    <t>Примечание: * К расчету за январь текущего года прилагается перечень многоквартирных и жилых домов в соответсвии с нормативным значением, определенным в постановлении Правительства Красноярского края от 30.04.2015 №217-п,  заверенный руководителем исполнителя коммунальных услуг (Пример: Многоквартирные и жилые дома со стенами из камня, кирпича до 1999 года постройки включительно - указывается норматив и перечень домов)
**данные по переходу с норматива указываются по каждому нормативному значению</t>
  </si>
  <si>
    <t>Многоквартирные (жилые) дома с действующим нормативом потребления коммунальной услуги по отоплению 0,0445</t>
  </si>
  <si>
    <t>Многоквартирные (жилые) дома с ПУ</t>
  </si>
  <si>
    <t>Многоквартирные (жилые) дома с ОДПУ</t>
  </si>
  <si>
    <t>Объем и численность, установивших ИПУ в отчетном периоде (переход с норматива)*</t>
  </si>
  <si>
    <t>Объем и площадь, установивших ПУ в отчетном периоде  (переход с норматива)**</t>
  </si>
  <si>
    <t>Объем и площадь, установивших ОДПУ в отчетном периоде (переход с норматива)**</t>
  </si>
  <si>
    <t>Объем и численность, установивших в отчетном периоде ИПУ  (переход с норматива)*</t>
  </si>
  <si>
    <t>Объем и численность, установивших ИПУ ГВС в отчетном периоде (переход с норматива)</t>
  </si>
  <si>
    <t>Объем и численность, установивших ИПУ ХВС в отчетном периоде (переход с норматива)</t>
  </si>
  <si>
    <t>Многоквартирные (жилые) дома с ПУ базового периода</t>
  </si>
  <si>
    <t xml:space="preserve"> по ______________ (наименование исполнителя коммунальных услуг) за ___________ (месяц, нарастающим итогом) 20___года</t>
  </si>
  <si>
    <t>Электроснабжение**</t>
  </si>
  <si>
    <t xml:space="preserve">Расчет фактического размера компенсации части платы граждан за коммунальные услуги                                                                                                                                                                                                                                                                  по  жилищному  фонду* с центральным отоплением </t>
  </si>
  <si>
    <t>Примечание: * При наличии многоквартирных (жилых) домов без центрального отопления расчет выполняется отдельно по каждой группе домов (Пример: Жилые дома с отоплением от электрических установок (эл.котлы, теплофоны, эл. конвекторы)
** При наличии в обслуживаемых жилых помещениях приборов учета электрической энергии и начислении платежей гражданам по показаниям ИПУ (счетчикам)  расчет за отчетный период может быть выполнен с учетом фактических показателей в пределах объемов базового периода (без учета объемов на освещение мест общего пользования) по форме согласованной с Уполномоченным органом</t>
  </si>
  <si>
    <t>Норматив потребления (с учетом коэффициента перевода), Гкал/кв.м (средневзвешенный показатель по ПУ)</t>
  </si>
  <si>
    <t>Форма 6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</si>
</sst>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%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0.0000"/>
    <numFmt numFmtId="174" formatCode="0.00000"/>
    <numFmt numFmtId="175" formatCode="0.000000"/>
    <numFmt numFmtId="176" formatCode="0.0000000"/>
    <numFmt numFmtId="177" formatCode="0.000000000"/>
    <numFmt numFmtId="178" formatCode="0.000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_-* #,##0.000_р_._-;\-* #,##0.000_р_._-;_-* &quot;-&quot;???_р_._-;_-@_-"/>
    <numFmt numFmtId="188" formatCode="_-* #,##0.0000_р_._-;\-* #,##0.0000_р_._-;_-* &quot;-&quot;????_р_._-;_-@_-"/>
    <numFmt numFmtId="189" formatCode="_-* #,##0.00000_р_._-;\-* #,##0.0000_р_._-;_-* &quot;-&quot;??_р_._-;_-@_-"/>
    <numFmt numFmtId="190" formatCode="_-* #,##0.00000_р_._-;\-* #,##0.00000_р_._-;_-* &quot;-&quot;?????_р_._-;_-@_-"/>
    <numFmt numFmtId="191" formatCode="#,##0.0000"/>
    <numFmt numFmtId="192" formatCode="#,##0.00000"/>
    <numFmt numFmtId="193" formatCode="_-* #,##0.00000000_р_._-;\-* #,##0.00000000_р_._-;_-* &quot;-&quot;??_р_._-;_-@_-"/>
    <numFmt numFmtId="194" formatCode="#,##0.000000"/>
    <numFmt numFmtId="195" formatCode="_-* #,##0.000000_р_._-;\-* #,##0.000000_р_._-;_-* &quot;-&quot;??????_р_._-;_-@_-"/>
    <numFmt numFmtId="196" formatCode="#,##0.0000000"/>
    <numFmt numFmtId="197" formatCode="_-* #,##0.0000000_р_._-;\-* #,##0.0000000_р_._-;_-* &quot;-&quot;???????_р_._-;_-@_-"/>
    <numFmt numFmtId="198" formatCode="_(* #,##0.00_);_(* \(#,##0.00\);_(* &quot;-&quot;??_);_(@_)"/>
    <numFmt numFmtId="199" formatCode="#,##0.00000000"/>
    <numFmt numFmtId="200" formatCode="#,##0.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_-* #,##0.000000000_р_._-;\-* #,##0.000000000_р_._-;_-* &quot;-&quot;??_р_._-;_-@_-"/>
    <numFmt numFmtId="209" formatCode="_-* #,##0.0_р_._-;\-* #,##0.0_р_._-;_-* &quot;-&quot;??_р_._-;_-@_-"/>
    <numFmt numFmtId="210" formatCode="#,##0.000&quot;р.&quot;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#,##0.00000000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9"/>
      <name val="Tahoma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9"/>
      <name val="Times New Roman CE"/>
      <family val="0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1"/>
      <color indexed="60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 wrapText="1"/>
    </xf>
    <xf numFmtId="173" fontId="8" fillId="0" borderId="11" xfId="0" applyNumberFormat="1" applyFont="1" applyFill="1" applyBorder="1" applyAlignment="1">
      <alignment horizontal="right" vertical="center" wrapText="1"/>
    </xf>
    <xf numFmtId="173" fontId="8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indent="4"/>
    </xf>
    <xf numFmtId="0" fontId="7" fillId="0" borderId="11" xfId="0" applyFont="1" applyBorder="1" applyAlignment="1">
      <alignment horizontal="right"/>
    </xf>
    <xf numFmtId="2" fontId="7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1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73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left" wrapText="1"/>
    </xf>
    <xf numFmtId="173" fontId="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/>
    </xf>
    <xf numFmtId="173" fontId="7" fillId="0" borderId="12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Alignment="1">
      <alignment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173" fontId="10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center"/>
    </xf>
    <xf numFmtId="4" fontId="29" fillId="33" borderId="0" xfId="0" applyNumberFormat="1" applyFont="1" applyFill="1" applyAlignment="1">
      <alignment/>
    </xf>
    <xf numFmtId="4" fontId="33" fillId="33" borderId="0" xfId="0" applyNumberFormat="1" applyFont="1" applyFill="1" applyAlignment="1">
      <alignment/>
    </xf>
    <xf numFmtId="4" fontId="31" fillId="33" borderId="0" xfId="0" applyNumberFormat="1" applyFont="1" applyFill="1" applyAlignment="1">
      <alignment/>
    </xf>
    <xf numFmtId="4" fontId="29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4" fontId="3" fillId="33" borderId="0" xfId="0" applyNumberFormat="1" applyFont="1" applyFill="1" applyAlignment="1">
      <alignment/>
    </xf>
    <xf numFmtId="186" fontId="13" fillId="0" borderId="0" xfId="0" applyNumberFormat="1" applyFont="1" applyAlignment="1">
      <alignment wrapText="1"/>
    </xf>
    <xf numFmtId="192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4" fontId="4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wrapText="1"/>
    </xf>
    <xf numFmtId="4" fontId="34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/>
    </xf>
    <xf numFmtId="0" fontId="36" fillId="0" borderId="0" xfId="0" applyFont="1" applyAlignment="1">
      <alignment/>
    </xf>
    <xf numFmtId="4" fontId="37" fillId="0" borderId="0" xfId="0" applyNumberFormat="1" applyFont="1" applyAlignment="1">
      <alignment wrapText="1"/>
    </xf>
    <xf numFmtId="4" fontId="37" fillId="34" borderId="0" xfId="0" applyNumberFormat="1" applyFont="1" applyFill="1" applyAlignment="1">
      <alignment wrapText="1"/>
    </xf>
    <xf numFmtId="4" fontId="14" fillId="34" borderId="0" xfId="0" applyNumberFormat="1" applyFont="1" applyFill="1" applyBorder="1" applyAlignment="1">
      <alignment horizontal="left"/>
    </xf>
    <xf numFmtId="4" fontId="14" fillId="34" borderId="0" xfId="0" applyNumberFormat="1" applyFont="1" applyFill="1" applyBorder="1" applyAlignment="1">
      <alignment horizontal="left" vertical="center"/>
    </xf>
    <xf numFmtId="3" fontId="14" fillId="34" borderId="0" xfId="0" applyNumberFormat="1" applyFont="1" applyFill="1" applyBorder="1" applyAlignment="1">
      <alignment horizontal="left" vertical="center"/>
    </xf>
    <xf numFmtId="186" fontId="14" fillId="34" borderId="0" xfId="0" applyNumberFormat="1" applyFont="1" applyFill="1" applyBorder="1" applyAlignment="1">
      <alignment horizontal="left" vertical="center"/>
    </xf>
    <xf numFmtId="191" fontId="14" fillId="34" borderId="0" xfId="0" applyNumberFormat="1" applyFont="1" applyFill="1" applyBorder="1" applyAlignment="1">
      <alignment horizontal="left" vertical="center"/>
    </xf>
    <xf numFmtId="4" fontId="13" fillId="34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37" fillId="34" borderId="0" xfId="0" applyNumberFormat="1" applyFont="1" applyFill="1" applyBorder="1" applyAlignment="1">
      <alignment wrapText="1"/>
    </xf>
    <xf numFmtId="4" fontId="3" fillId="35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1" fontId="13" fillId="36" borderId="11" xfId="0" applyNumberFormat="1" applyFont="1" applyFill="1" applyBorder="1" applyAlignment="1">
      <alignment horizontal="center" vertical="center" wrapText="1"/>
    </xf>
    <xf numFmtId="174" fontId="14" fillId="36" borderId="0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left"/>
    </xf>
    <xf numFmtId="44" fontId="28" fillId="36" borderId="0" xfId="43" applyFont="1" applyFill="1" applyAlignment="1">
      <alignment/>
    </xf>
    <xf numFmtId="44" fontId="7" fillId="36" borderId="0" xfId="43" applyFont="1" applyFill="1" applyAlignment="1">
      <alignment/>
    </xf>
    <xf numFmtId="44" fontId="7" fillId="36" borderId="0" xfId="43" applyFont="1" applyFill="1" applyBorder="1" applyAlignment="1">
      <alignment horizontal="center"/>
    </xf>
    <xf numFmtId="44" fontId="7" fillId="36" borderId="0" xfId="43" applyFont="1" applyFill="1" applyBorder="1" applyAlignment="1">
      <alignment/>
    </xf>
    <xf numFmtId="44" fontId="8" fillId="36" borderId="0" xfId="43" applyFont="1" applyFill="1" applyAlignment="1">
      <alignment horizontal="right"/>
    </xf>
    <xf numFmtId="44" fontId="10" fillId="36" borderId="0" xfId="43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0" fontId="10" fillId="36" borderId="11" xfId="0" applyFont="1" applyFill="1" applyBorder="1" applyAlignment="1">
      <alignment horizontal="right"/>
    </xf>
    <xf numFmtId="192" fontId="13" fillId="36" borderId="11" xfId="0" applyNumberFormat="1" applyFont="1" applyFill="1" applyBorder="1" applyAlignment="1">
      <alignment horizontal="center" vertical="center" wrapText="1"/>
    </xf>
    <xf numFmtId="173" fontId="13" fillId="36" borderId="11" xfId="0" applyNumberFormat="1" applyFont="1" applyFill="1" applyBorder="1" applyAlignment="1">
      <alignment horizontal="center" vertical="center" wrapText="1"/>
    </xf>
    <xf numFmtId="4" fontId="13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38" fillId="36" borderId="11" xfId="0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left" wrapText="1"/>
    </xf>
    <xf numFmtId="4" fontId="14" fillId="36" borderId="11" xfId="0" applyNumberFormat="1" applyFont="1" applyFill="1" applyBorder="1" applyAlignment="1">
      <alignment horizontal="center" wrapText="1"/>
    </xf>
    <xf numFmtId="4" fontId="14" fillId="36" borderId="11" xfId="0" applyNumberFormat="1" applyFont="1" applyFill="1" applyBorder="1" applyAlignment="1">
      <alignment wrapText="1"/>
    </xf>
    <xf numFmtId="174" fontId="14" fillId="36" borderId="11" xfId="0" applyNumberFormat="1" applyFont="1" applyFill="1" applyBorder="1" applyAlignment="1">
      <alignment horizontal="center"/>
    </xf>
    <xf numFmtId="174" fontId="13" fillId="36" borderId="0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2" fontId="7" fillId="36" borderId="0" xfId="0" applyNumberFormat="1" applyFont="1" applyFill="1" applyAlignment="1">
      <alignment wrapText="1"/>
    </xf>
    <xf numFmtId="4" fontId="38" fillId="36" borderId="11" xfId="0" applyNumberFormat="1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vertical="top" wrapText="1"/>
    </xf>
    <xf numFmtId="2" fontId="7" fillId="36" borderId="0" xfId="0" applyNumberFormat="1" applyFont="1" applyFill="1" applyBorder="1" applyAlignment="1">
      <alignment wrapText="1"/>
    </xf>
    <xf numFmtId="4" fontId="7" fillId="36" borderId="11" xfId="0" applyNumberFormat="1" applyFont="1" applyFill="1" applyBorder="1" applyAlignment="1">
      <alignment wrapText="1"/>
    </xf>
    <xf numFmtId="4" fontId="8" fillId="36" borderId="11" xfId="0" applyNumberFormat="1" applyFont="1" applyFill="1" applyBorder="1" applyAlignment="1">
      <alignment wrapText="1"/>
    </xf>
    <xf numFmtId="0" fontId="14" fillId="36" borderId="11" xfId="0" applyFont="1" applyFill="1" applyBorder="1" applyAlignment="1">
      <alignment/>
    </xf>
    <xf numFmtId="0" fontId="8" fillId="36" borderId="0" xfId="0" applyFont="1" applyFill="1" applyAlignment="1">
      <alignment/>
    </xf>
    <xf numFmtId="0" fontId="7" fillId="36" borderId="11" xfId="0" applyFont="1" applyFill="1" applyBorder="1" applyAlignment="1">
      <alignment vertical="top" wrapText="1"/>
    </xf>
    <xf numFmtId="4" fontId="39" fillId="36" borderId="11" xfId="0" applyNumberFormat="1" applyFont="1" applyFill="1" applyBorder="1" applyAlignment="1">
      <alignment wrapText="1"/>
    </xf>
    <xf numFmtId="2" fontId="13" fillId="36" borderId="0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horizontal="left" wrapText="1"/>
    </xf>
    <xf numFmtId="4" fontId="35" fillId="36" borderId="11" xfId="0" applyNumberFormat="1" applyFont="1" applyFill="1" applyBorder="1" applyAlignment="1">
      <alignment horizontal="right" wrapText="1"/>
    </xf>
    <xf numFmtId="4" fontId="35" fillId="36" borderId="0" xfId="0" applyNumberFormat="1" applyFont="1" applyFill="1" applyBorder="1" applyAlignment="1">
      <alignment horizontal="right" wrapText="1"/>
    </xf>
    <xf numFmtId="4" fontId="13" fillId="36" borderId="0" xfId="0" applyNumberFormat="1" applyFont="1" applyFill="1" applyBorder="1" applyAlignment="1">
      <alignment horizontal="left" wrapText="1"/>
    </xf>
    <xf numFmtId="4" fontId="13" fillId="36" borderId="0" xfId="0" applyNumberFormat="1" applyFont="1" applyFill="1" applyBorder="1" applyAlignment="1">
      <alignment horizontal="left"/>
    </xf>
    <xf numFmtId="4" fontId="14" fillId="36" borderId="0" xfId="0" applyNumberFormat="1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25" fillId="36" borderId="0" xfId="0" applyFont="1" applyFill="1" applyBorder="1" applyAlignment="1">
      <alignment/>
    </xf>
    <xf numFmtId="4" fontId="7" fillId="36" borderId="11" xfId="0" applyNumberFormat="1" applyFont="1" applyFill="1" applyBorder="1" applyAlignment="1">
      <alignment horizontal="left" wrapText="1"/>
    </xf>
    <xf numFmtId="4" fontId="14" fillId="36" borderId="11" xfId="0" applyNumberFormat="1" applyFont="1" applyFill="1" applyBorder="1" applyAlignment="1">
      <alignment horizontal="right" wrapText="1"/>
    </xf>
    <xf numFmtId="2" fontId="10" fillId="36" borderId="0" xfId="0" applyNumberFormat="1" applyFont="1" applyFill="1" applyAlignment="1">
      <alignment horizontal="center" wrapText="1"/>
    </xf>
    <xf numFmtId="0" fontId="3" fillId="36" borderId="0" xfId="0" applyFont="1" applyFill="1" applyBorder="1" applyAlignment="1">
      <alignment/>
    </xf>
    <xf numFmtId="4" fontId="13" fillId="36" borderId="0" xfId="0" applyNumberFormat="1" applyFont="1" applyFill="1" applyAlignment="1">
      <alignment wrapText="1"/>
    </xf>
    <xf numFmtId="0" fontId="7" fillId="36" borderId="13" xfId="0" applyFont="1" applyFill="1" applyBorder="1" applyAlignment="1">
      <alignment horizontal="center" vertical="center" wrapText="1"/>
    </xf>
    <xf numFmtId="3" fontId="3" fillId="36" borderId="0" xfId="0" applyNumberFormat="1" applyFont="1" applyFill="1" applyAlignment="1">
      <alignment/>
    </xf>
    <xf numFmtId="4" fontId="28" fillId="36" borderId="0" xfId="0" applyNumberFormat="1" applyFont="1" applyFill="1" applyAlignment="1">
      <alignment wrapText="1"/>
    </xf>
    <xf numFmtId="4" fontId="8" fillId="36" borderId="0" xfId="0" applyNumberFormat="1" applyFont="1" applyFill="1" applyAlignment="1">
      <alignment wrapText="1"/>
    </xf>
    <xf numFmtId="3" fontId="13" fillId="36" borderId="0" xfId="0" applyNumberFormat="1" applyFont="1" applyFill="1" applyAlignment="1">
      <alignment horizontal="center" wrapText="1"/>
    </xf>
    <xf numFmtId="186" fontId="13" fillId="36" borderId="0" xfId="0" applyNumberFormat="1" applyFont="1" applyFill="1" applyAlignment="1">
      <alignment wrapText="1"/>
    </xf>
    <xf numFmtId="4" fontId="8" fillId="36" borderId="0" xfId="0" applyNumberFormat="1" applyFont="1" applyFill="1" applyBorder="1" applyAlignment="1">
      <alignment wrapText="1"/>
    </xf>
    <xf numFmtId="192" fontId="13" fillId="36" borderId="12" xfId="0" applyNumberFormat="1" applyFont="1" applyFill="1" applyBorder="1" applyAlignment="1">
      <alignment wrapText="1"/>
    </xf>
    <xf numFmtId="4" fontId="3" fillId="36" borderId="0" xfId="0" applyNumberFormat="1" applyFont="1" applyFill="1" applyBorder="1" applyAlignment="1">
      <alignment/>
    </xf>
    <xf numFmtId="4" fontId="8" fillId="36" borderId="0" xfId="0" applyNumberFormat="1" applyFont="1" applyFill="1" applyAlignment="1">
      <alignment horizontal="center" wrapText="1"/>
    </xf>
    <xf numFmtId="3" fontId="13" fillId="36" borderId="0" xfId="0" applyNumberFormat="1" applyFont="1" applyFill="1" applyAlignment="1">
      <alignment wrapText="1"/>
    </xf>
    <xf numFmtId="192" fontId="13" fillId="36" borderId="0" xfId="0" applyNumberFormat="1" applyFont="1" applyFill="1" applyAlignment="1">
      <alignment wrapText="1"/>
    </xf>
    <xf numFmtId="4" fontId="13" fillId="36" borderId="0" xfId="0" applyNumberFormat="1" applyFont="1" applyFill="1" applyAlignment="1">
      <alignment horizontal="left" wrapText="1"/>
    </xf>
    <xf numFmtId="1" fontId="7" fillId="36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1" fontId="10" fillId="36" borderId="0" xfId="0" applyNumberFormat="1" applyFont="1" applyFill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177" fontId="37" fillId="36" borderId="11" xfId="0" applyNumberFormat="1" applyFont="1" applyFill="1" applyBorder="1" applyAlignment="1">
      <alignment horizontal="center" vertical="top" wrapText="1"/>
    </xf>
    <xf numFmtId="3" fontId="37" fillId="36" borderId="11" xfId="0" applyNumberFormat="1" applyFont="1" applyFill="1" applyBorder="1" applyAlignment="1">
      <alignment vertical="top" wrapText="1"/>
    </xf>
    <xf numFmtId="4" fontId="37" fillId="36" borderId="11" xfId="0" applyNumberFormat="1" applyFont="1" applyFill="1" applyBorder="1" applyAlignment="1">
      <alignment vertical="top" wrapText="1"/>
    </xf>
    <xf numFmtId="186" fontId="37" fillId="36" borderId="11" xfId="0" applyNumberFormat="1" applyFont="1" applyFill="1" applyBorder="1" applyAlignment="1">
      <alignment vertical="top" wrapText="1"/>
    </xf>
    <xf numFmtId="179" fontId="37" fillId="36" borderId="11" xfId="0" applyNumberFormat="1" applyFont="1" applyFill="1" applyBorder="1" applyAlignment="1">
      <alignment horizontal="center" vertical="top" wrapText="1"/>
    </xf>
    <xf numFmtId="179" fontId="13" fillId="36" borderId="11" xfId="0" applyNumberFormat="1" applyFont="1" applyFill="1" applyBorder="1" applyAlignment="1">
      <alignment horizontal="center"/>
    </xf>
    <xf numFmtId="1" fontId="13" fillId="36" borderId="11" xfId="0" applyNumberFormat="1" applyFont="1" applyFill="1" applyBorder="1" applyAlignment="1">
      <alignment horizontal="center"/>
    </xf>
    <xf numFmtId="2" fontId="13" fillId="36" borderId="11" xfId="0" applyNumberFormat="1" applyFont="1" applyFill="1" applyBorder="1" applyAlignment="1">
      <alignment horizontal="center"/>
    </xf>
    <xf numFmtId="174" fontId="13" fillId="36" borderId="11" xfId="0" applyNumberFormat="1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center"/>
    </xf>
    <xf numFmtId="178" fontId="13" fillId="36" borderId="11" xfId="0" applyNumberFormat="1" applyFont="1" applyFill="1" applyBorder="1" applyAlignment="1">
      <alignment horizontal="center"/>
    </xf>
    <xf numFmtId="4" fontId="30" fillId="36" borderId="11" xfId="0" applyNumberFormat="1" applyFont="1" applyFill="1" applyBorder="1" applyAlignment="1">
      <alignment horizontal="center"/>
    </xf>
    <xf numFmtId="4" fontId="28" fillId="36" borderId="11" xfId="0" applyNumberFormat="1" applyFont="1" applyFill="1" applyBorder="1" applyAlignment="1">
      <alignment wrapText="1"/>
    </xf>
    <xf numFmtId="177" fontId="14" fillId="36" borderId="11" xfId="0" applyNumberFormat="1" applyFont="1" applyFill="1" applyBorder="1" applyAlignment="1">
      <alignment horizontal="center"/>
    </xf>
    <xf numFmtId="3" fontId="14" fillId="36" borderId="11" xfId="0" applyNumberFormat="1" applyFont="1" applyFill="1" applyBorder="1" applyAlignment="1">
      <alignment horizontal="center"/>
    </xf>
    <xf numFmtId="4" fontId="14" fillId="36" borderId="11" xfId="0" applyNumberFormat="1" applyFont="1" applyFill="1" applyBorder="1" applyAlignment="1">
      <alignment horizontal="center"/>
    </xf>
    <xf numFmtId="179" fontId="14" fillId="36" borderId="11" xfId="0" applyNumberFormat="1" applyFont="1" applyFill="1" applyBorder="1" applyAlignment="1">
      <alignment horizontal="center"/>
    </xf>
    <xf numFmtId="192" fontId="14" fillId="36" borderId="11" xfId="0" applyNumberFormat="1" applyFont="1" applyFill="1" applyBorder="1" applyAlignment="1">
      <alignment horizontal="center"/>
    </xf>
    <xf numFmtId="1" fontId="14" fillId="36" borderId="11" xfId="0" applyNumberFormat="1" applyFont="1" applyFill="1" applyBorder="1" applyAlignment="1">
      <alignment horizontal="center"/>
    </xf>
    <xf numFmtId="176" fontId="14" fillId="36" borderId="11" xfId="0" applyNumberFormat="1" applyFont="1" applyFill="1" applyBorder="1" applyAlignment="1">
      <alignment horizontal="center"/>
    </xf>
    <xf numFmtId="1" fontId="14" fillId="36" borderId="0" xfId="0" applyNumberFormat="1" applyFont="1" applyFill="1" applyBorder="1" applyAlignment="1">
      <alignment horizontal="center"/>
    </xf>
    <xf numFmtId="4" fontId="14" fillId="36" borderId="0" xfId="0" applyNumberFormat="1" applyFont="1" applyFill="1" applyBorder="1" applyAlignment="1">
      <alignment horizontal="center"/>
    </xf>
    <xf numFmtId="186" fontId="14" fillId="36" borderId="0" xfId="0" applyNumberFormat="1" applyFont="1" applyFill="1" applyBorder="1" applyAlignment="1">
      <alignment horizontal="center"/>
    </xf>
    <xf numFmtId="176" fontId="14" fillId="36" borderId="0" xfId="0" applyNumberFormat="1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/>
    </xf>
    <xf numFmtId="4" fontId="13" fillId="36" borderId="0" xfId="0" applyNumberFormat="1" applyFont="1" applyFill="1" applyBorder="1" applyAlignment="1">
      <alignment horizontal="center"/>
    </xf>
    <xf numFmtId="186" fontId="13" fillId="36" borderId="0" xfId="0" applyNumberFormat="1" applyFont="1" applyFill="1" applyBorder="1" applyAlignment="1">
      <alignment horizontal="center"/>
    </xf>
    <xf numFmtId="176" fontId="13" fillId="36" borderId="0" xfId="0" applyNumberFormat="1" applyFont="1" applyFill="1" applyBorder="1" applyAlignment="1">
      <alignment horizontal="center"/>
    </xf>
    <xf numFmtId="3" fontId="13" fillId="36" borderId="0" xfId="0" applyNumberFormat="1" applyFont="1" applyFill="1" applyAlignment="1">
      <alignment/>
    </xf>
    <xf numFmtId="4" fontId="28" fillId="36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4" fontId="13" fillId="36" borderId="0" xfId="0" applyNumberFormat="1" applyFont="1" applyFill="1" applyAlignment="1">
      <alignment horizontal="center"/>
    </xf>
    <xf numFmtId="3" fontId="13" fillId="36" borderId="0" xfId="0" applyNumberFormat="1" applyFont="1" applyFill="1" applyAlignment="1">
      <alignment horizontal="center"/>
    </xf>
    <xf numFmtId="4" fontId="8" fillId="36" borderId="0" xfId="0" applyNumberFormat="1" applyFont="1" applyFill="1" applyAlignment="1">
      <alignment horizontal="center"/>
    </xf>
    <xf numFmtId="192" fontId="13" fillId="36" borderId="0" xfId="0" applyNumberFormat="1" applyFont="1" applyFill="1" applyAlignment="1">
      <alignment horizontal="center"/>
    </xf>
    <xf numFmtId="186" fontId="13" fillId="36" borderId="0" xfId="0" applyNumberFormat="1" applyFont="1" applyFill="1" applyAlignment="1">
      <alignment horizontal="center"/>
    </xf>
    <xf numFmtId="186" fontId="13" fillId="36" borderId="0" xfId="0" applyNumberFormat="1" applyFont="1" applyFill="1" applyAlignment="1">
      <alignment/>
    </xf>
    <xf numFmtId="4" fontId="13" fillId="36" borderId="0" xfId="0" applyNumberFormat="1" applyFont="1" applyFill="1" applyAlignment="1">
      <alignment/>
    </xf>
    <xf numFmtId="186" fontId="13" fillId="36" borderId="0" xfId="0" applyNumberFormat="1" applyFont="1" applyFill="1" applyBorder="1" applyAlignment="1">
      <alignment horizontal="center" vertical="top" wrapText="1"/>
    </xf>
    <xf numFmtId="4" fontId="13" fillId="36" borderId="0" xfId="0" applyNumberFormat="1" applyFont="1" applyFill="1" applyBorder="1" applyAlignment="1">
      <alignment horizontal="center" vertical="top" wrapText="1"/>
    </xf>
    <xf numFmtId="3" fontId="13" fillId="36" borderId="0" xfId="0" applyNumberFormat="1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horizontal="center" vertical="center" wrapText="1"/>
    </xf>
    <xf numFmtId="192" fontId="8" fillId="36" borderId="11" xfId="0" applyNumberFormat="1" applyFont="1" applyFill="1" applyBorder="1" applyAlignment="1">
      <alignment horizontal="center" vertical="center" wrapText="1"/>
    </xf>
    <xf numFmtId="4" fontId="40" fillId="36" borderId="11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186" fontId="8" fillId="36" borderId="11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4" fontId="42" fillId="36" borderId="11" xfId="0" applyNumberFormat="1" applyFont="1" applyFill="1" applyBorder="1" applyAlignment="1">
      <alignment horizontal="left" vertical="center" wrapText="1"/>
    </xf>
    <xf numFmtId="4" fontId="8" fillId="36" borderId="15" xfId="0" applyNumberFormat="1" applyFont="1" applyFill="1" applyBorder="1" applyAlignment="1">
      <alignment horizontal="center" vertical="center" wrapText="1"/>
    </xf>
    <xf numFmtId="3" fontId="28" fillId="36" borderId="16" xfId="0" applyNumberFormat="1" applyFont="1" applyFill="1" applyBorder="1" applyAlignment="1">
      <alignment horizontal="center" vertical="center" wrapText="1"/>
    </xf>
    <xf numFmtId="3" fontId="13" fillId="36" borderId="16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 horizontal="center" vertical="center" wrapText="1"/>
    </xf>
    <xf numFmtId="4" fontId="19" fillId="36" borderId="11" xfId="0" applyNumberFormat="1" applyFont="1" applyFill="1" applyBorder="1" applyAlignment="1">
      <alignment vertical="top" wrapText="1"/>
    </xf>
    <xf numFmtId="4" fontId="42" fillId="36" borderId="11" xfId="0" applyNumberFormat="1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192" fontId="14" fillId="36" borderId="11" xfId="61" applyNumberFormat="1" applyFont="1" applyFill="1" applyBorder="1" applyAlignment="1">
      <alignment vertical="center" wrapText="1"/>
    </xf>
    <xf numFmtId="186" fontId="14" fillId="36" borderId="11" xfId="0" applyNumberFormat="1" applyFont="1" applyFill="1" applyBorder="1" applyAlignment="1">
      <alignment horizontal="center" vertical="center" wrapText="1"/>
    </xf>
    <xf numFmtId="192" fontId="14" fillId="36" borderId="11" xfId="0" applyNumberFormat="1" applyFont="1" applyFill="1" applyBorder="1" applyAlignment="1">
      <alignment horizontal="center" vertical="center" wrapText="1"/>
    </xf>
    <xf numFmtId="3" fontId="13" fillId="36" borderId="11" xfId="0" applyNumberFormat="1" applyFont="1" applyFill="1" applyBorder="1" applyAlignment="1">
      <alignment horizontal="center" vertical="center" wrapText="1"/>
    </xf>
    <xf numFmtId="199" fontId="14" fillId="36" borderId="11" xfId="61" applyNumberFormat="1" applyFont="1" applyFill="1" applyBorder="1" applyAlignment="1">
      <alignment vertical="center" wrapText="1"/>
    </xf>
    <xf numFmtId="4" fontId="14" fillId="36" borderId="15" xfId="0" applyNumberFormat="1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vertical="center" wrapText="1"/>
    </xf>
    <xf numFmtId="4" fontId="13" fillId="36" borderId="17" xfId="0" applyNumberFormat="1" applyFont="1" applyFill="1" applyBorder="1" applyAlignment="1">
      <alignment horizontal="center" vertical="center" wrapText="1"/>
    </xf>
    <xf numFmtId="199" fontId="13" fillId="36" borderId="11" xfId="0" applyNumberFormat="1" applyFont="1" applyFill="1" applyBorder="1" applyAlignment="1">
      <alignment horizontal="center" vertical="center" wrapText="1"/>
    </xf>
    <xf numFmtId="186" fontId="13" fillId="36" borderId="11" xfId="0" applyNumberFormat="1" applyFont="1" applyFill="1" applyBorder="1" applyAlignment="1">
      <alignment horizontal="center" vertical="center" wrapText="1"/>
    </xf>
    <xf numFmtId="199" fontId="13" fillId="36" borderId="11" xfId="61" applyNumberFormat="1" applyFont="1" applyFill="1" applyBorder="1" applyAlignment="1">
      <alignment horizontal="center" vertical="center" wrapText="1"/>
    </xf>
    <xf numFmtId="4" fontId="13" fillId="36" borderId="15" xfId="0" applyNumberFormat="1" applyFont="1" applyFill="1" applyBorder="1" applyAlignment="1">
      <alignment horizontal="center" vertical="center" wrapText="1"/>
    </xf>
    <xf numFmtId="200" fontId="13" fillId="36" borderId="11" xfId="0" applyNumberFormat="1" applyFont="1" applyFill="1" applyBorder="1" applyAlignment="1">
      <alignment horizontal="center" vertical="center" wrapText="1"/>
    </xf>
    <xf numFmtId="191" fontId="13" fillId="36" borderId="11" xfId="0" applyNumberFormat="1" applyFont="1" applyFill="1" applyBorder="1" applyAlignment="1">
      <alignment horizontal="center" vertical="center" wrapText="1"/>
    </xf>
    <xf numFmtId="192" fontId="13" fillId="36" borderId="11" xfId="61" applyNumberFormat="1" applyFont="1" applyFill="1" applyBorder="1" applyAlignment="1">
      <alignment horizontal="center" vertical="center" wrapText="1"/>
    </xf>
    <xf numFmtId="4" fontId="28" fillId="36" borderId="11" xfId="0" applyNumberFormat="1" applyFont="1" applyFill="1" applyBorder="1" applyAlignment="1">
      <alignment vertical="center" wrapText="1"/>
    </xf>
    <xf numFmtId="4" fontId="8" fillId="36" borderId="11" xfId="0" applyNumberFormat="1" applyFont="1" applyFill="1" applyBorder="1" applyAlignment="1">
      <alignment horizontal="center" vertical="center"/>
    </xf>
    <xf numFmtId="4" fontId="13" fillId="36" borderId="11" xfId="0" applyNumberFormat="1" applyFont="1" applyFill="1" applyBorder="1" applyAlignment="1">
      <alignment horizontal="right" vertical="center" wrapText="1"/>
    </xf>
    <xf numFmtId="2" fontId="8" fillId="36" borderId="17" xfId="0" applyNumberFormat="1" applyFont="1" applyFill="1" applyBorder="1" applyAlignment="1">
      <alignment horizontal="center" vertical="center" wrapText="1"/>
    </xf>
    <xf numFmtId="3" fontId="13" fillId="36" borderId="16" xfId="0" applyNumberFormat="1" applyFont="1" applyFill="1" applyBorder="1" applyAlignment="1">
      <alignment horizontal="center" vertical="center"/>
    </xf>
    <xf numFmtId="2" fontId="28" fillId="36" borderId="11" xfId="0" applyNumberFormat="1" applyFont="1" applyFill="1" applyBorder="1" applyAlignment="1">
      <alignment horizontal="center" vertical="center" wrapText="1"/>
    </xf>
    <xf numFmtId="196" fontId="13" fillId="36" borderId="11" xfId="0" applyNumberFormat="1" applyFont="1" applyFill="1" applyBorder="1" applyAlignment="1">
      <alignment horizontal="center" vertical="center" wrapText="1"/>
    </xf>
    <xf numFmtId="194" fontId="14" fillId="36" borderId="11" xfId="0" applyNumberFormat="1" applyFont="1" applyFill="1" applyBorder="1" applyAlignment="1">
      <alignment horizontal="center" vertical="center" wrapText="1"/>
    </xf>
    <xf numFmtId="194" fontId="13" fillId="36" borderId="11" xfId="0" applyNumberFormat="1" applyFont="1" applyFill="1" applyBorder="1" applyAlignment="1">
      <alignment horizontal="center" vertical="center" wrapText="1"/>
    </xf>
    <xf numFmtId="4" fontId="19" fillId="36" borderId="11" xfId="0" applyNumberFormat="1" applyFont="1" applyFill="1" applyBorder="1" applyAlignment="1">
      <alignment vertical="center" wrapText="1"/>
    </xf>
    <xf numFmtId="191" fontId="14" fillId="36" borderId="11" xfId="0" applyNumberFormat="1" applyFont="1" applyFill="1" applyBorder="1" applyAlignment="1">
      <alignment horizontal="center" vertical="center" wrapText="1"/>
    </xf>
    <xf numFmtId="4" fontId="28" fillId="36" borderId="11" xfId="0" applyNumberFormat="1" applyFont="1" applyFill="1" applyBorder="1" applyAlignment="1">
      <alignment vertical="top" wrapText="1"/>
    </xf>
    <xf numFmtId="165" fontId="13" fillId="36" borderId="11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/>
    </xf>
    <xf numFmtId="4" fontId="19" fillId="36" borderId="11" xfId="0" applyNumberFormat="1" applyFont="1" applyFill="1" applyBorder="1" applyAlignment="1">
      <alignment/>
    </xf>
    <xf numFmtId="4" fontId="42" fillId="36" borderId="11" xfId="0" applyNumberFormat="1" applyFont="1" applyFill="1" applyBorder="1" applyAlignment="1">
      <alignment horizontal="center"/>
    </xf>
    <xf numFmtId="186" fontId="14" fillId="36" borderId="11" xfId="0" applyNumberFormat="1" applyFont="1" applyFill="1" applyBorder="1" applyAlignment="1">
      <alignment horizontal="center"/>
    </xf>
    <xf numFmtId="3" fontId="14" fillId="36" borderId="18" xfId="0" applyNumberFormat="1" applyFont="1" applyFill="1" applyBorder="1" applyAlignment="1">
      <alignment/>
    </xf>
    <xf numFmtId="4" fontId="19" fillId="36" borderId="19" xfId="0" applyNumberFormat="1" applyFont="1" applyFill="1" applyBorder="1" applyAlignment="1">
      <alignment wrapText="1"/>
    </xf>
    <xf numFmtId="4" fontId="42" fillId="36" borderId="19" xfId="0" applyNumberFormat="1" applyFont="1" applyFill="1" applyBorder="1" applyAlignment="1">
      <alignment horizontal="center" wrapText="1"/>
    </xf>
    <xf numFmtId="4" fontId="14" fillId="36" borderId="19" xfId="0" applyNumberFormat="1" applyFont="1" applyFill="1" applyBorder="1" applyAlignment="1">
      <alignment horizontal="center"/>
    </xf>
    <xf numFmtId="3" fontId="14" fillId="36" borderId="19" xfId="0" applyNumberFormat="1" applyFont="1" applyFill="1" applyBorder="1" applyAlignment="1">
      <alignment horizontal="center"/>
    </xf>
    <xf numFmtId="4" fontId="42" fillId="36" borderId="19" xfId="0" applyNumberFormat="1" applyFont="1" applyFill="1" applyBorder="1" applyAlignment="1">
      <alignment horizontal="center"/>
    </xf>
    <xf numFmtId="192" fontId="14" fillId="36" borderId="19" xfId="0" applyNumberFormat="1" applyFont="1" applyFill="1" applyBorder="1" applyAlignment="1">
      <alignment horizontal="center"/>
    </xf>
    <xf numFmtId="186" fontId="14" fillId="36" borderId="19" xfId="0" applyNumberFormat="1" applyFont="1" applyFill="1" applyBorder="1" applyAlignment="1">
      <alignment horizontal="center"/>
    </xf>
    <xf numFmtId="4" fontId="14" fillId="36" borderId="19" xfId="0" applyNumberFormat="1" applyFont="1" applyFill="1" applyBorder="1" applyAlignment="1">
      <alignment horizontal="center" wrapText="1"/>
    </xf>
    <xf numFmtId="4" fontId="14" fillId="36" borderId="20" xfId="0" applyNumberFormat="1" applyFont="1" applyFill="1" applyBorder="1" applyAlignment="1">
      <alignment horizontal="center"/>
    </xf>
    <xf numFmtId="192" fontId="13" fillId="36" borderId="0" xfId="0" applyNumberFormat="1" applyFont="1" applyFill="1" applyAlignment="1">
      <alignment/>
    </xf>
    <xf numFmtId="3" fontId="14" fillId="36" borderId="0" xfId="0" applyNumberFormat="1" applyFont="1" applyFill="1" applyBorder="1" applyAlignment="1">
      <alignment horizontal="center"/>
    </xf>
    <xf numFmtId="4" fontId="42" fillId="36" borderId="0" xfId="0" applyNumberFormat="1" applyFont="1" applyFill="1" applyBorder="1" applyAlignment="1">
      <alignment horizontal="center"/>
    </xf>
    <xf numFmtId="192" fontId="14" fillId="36" borderId="0" xfId="0" applyNumberFormat="1" applyFont="1" applyFill="1" applyBorder="1" applyAlignment="1">
      <alignment horizontal="center"/>
    </xf>
    <xf numFmtId="4" fontId="14" fillId="36" borderId="0" xfId="0" applyNumberFormat="1" applyFont="1" applyFill="1" applyAlignment="1">
      <alignment horizontal="center"/>
    </xf>
    <xf numFmtId="3" fontId="13" fillId="36" borderId="0" xfId="0" applyNumberFormat="1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3" fontId="13" fillId="36" borderId="0" xfId="0" applyNumberFormat="1" applyFont="1" applyFill="1" applyBorder="1" applyAlignment="1">
      <alignment horizontal="center"/>
    </xf>
    <xf numFmtId="4" fontId="8" fillId="36" borderId="0" xfId="0" applyNumberFormat="1" applyFont="1" applyFill="1" applyAlignment="1">
      <alignment horizontal="left" wrapText="1"/>
    </xf>
    <xf numFmtId="3" fontId="13" fillId="36" borderId="0" xfId="0" applyNumberFormat="1" applyFont="1" applyFill="1" applyBorder="1" applyAlignment="1">
      <alignment horizontal="center" wrapText="1"/>
    </xf>
    <xf numFmtId="4" fontId="8" fillId="36" borderId="0" xfId="0" applyNumberFormat="1" applyFont="1" applyFill="1" applyBorder="1" applyAlignment="1">
      <alignment horizontal="left" wrapText="1"/>
    </xf>
    <xf numFmtId="192" fontId="13" fillId="36" borderId="0" xfId="0" applyNumberFormat="1" applyFont="1" applyFill="1" applyAlignment="1">
      <alignment horizontal="left" wrapText="1"/>
    </xf>
    <xf numFmtId="4" fontId="8" fillId="36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92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center" wrapText="1"/>
    </xf>
    <xf numFmtId="192" fontId="13" fillId="0" borderId="0" xfId="0" applyNumberFormat="1" applyFont="1" applyAlignment="1">
      <alignment/>
    </xf>
    <xf numFmtId="4" fontId="42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92" fontId="13" fillId="0" borderId="0" xfId="0" applyNumberFormat="1" applyFont="1" applyAlignment="1">
      <alignment horizontal="center"/>
    </xf>
    <xf numFmtId="186" fontId="13" fillId="0" borderId="0" xfId="0" applyNumberFormat="1" applyFont="1" applyAlignment="1">
      <alignment horizontal="center"/>
    </xf>
    <xf numFmtId="4" fontId="13" fillId="35" borderId="0" xfId="0" applyNumberFormat="1" applyFont="1" applyFill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86" fontId="13" fillId="0" borderId="0" xfId="0" applyNumberFormat="1" applyFont="1" applyBorder="1" applyAlignment="1">
      <alignment horizontal="center"/>
    </xf>
    <xf numFmtId="0" fontId="10" fillId="36" borderId="0" xfId="0" applyFont="1" applyFill="1" applyAlignment="1">
      <alignment/>
    </xf>
    <xf numFmtId="4" fontId="7" fillId="36" borderId="11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1" xfId="0" applyNumberFormat="1" applyFont="1" applyFill="1" applyBorder="1" applyAlignment="1">
      <alignment horizontal="center" vertical="center" wrapText="1"/>
    </xf>
    <xf numFmtId="192" fontId="7" fillId="36" borderId="11" xfId="0" applyNumberFormat="1" applyFont="1" applyFill="1" applyBorder="1" applyAlignment="1">
      <alignment horizontal="center" wrapText="1"/>
    </xf>
    <xf numFmtId="4" fontId="13" fillId="36" borderId="11" xfId="0" applyNumberFormat="1" applyFont="1" applyFill="1" applyBorder="1" applyAlignment="1">
      <alignment horizontal="center" wrapText="1"/>
    </xf>
    <xf numFmtId="4" fontId="13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192" fontId="13" fillId="36" borderId="11" xfId="0" applyNumberFormat="1" applyFont="1" applyFill="1" applyBorder="1" applyAlignment="1">
      <alignment horizontal="center" vertical="center"/>
    </xf>
    <xf numFmtId="166" fontId="12" fillId="36" borderId="11" xfId="0" applyNumberFormat="1" applyFont="1" applyFill="1" applyBorder="1" applyAlignment="1">
      <alignment horizontal="center" vertical="center" wrapText="1"/>
    </xf>
    <xf numFmtId="192" fontId="13" fillId="36" borderId="11" xfId="0" applyNumberFormat="1" applyFont="1" applyFill="1" applyBorder="1" applyAlignment="1">
      <alignment horizontal="center" wrapText="1"/>
    </xf>
    <xf numFmtId="2" fontId="13" fillId="36" borderId="11" xfId="0" applyNumberFormat="1" applyFont="1" applyFill="1" applyBorder="1" applyAlignment="1">
      <alignment horizontal="center" wrapText="1"/>
    </xf>
    <xf numFmtId="173" fontId="13" fillId="36" borderId="11" xfId="0" applyNumberFormat="1" applyFont="1" applyFill="1" applyBorder="1" applyAlignment="1">
      <alignment horizontal="center" wrapText="1"/>
    </xf>
    <xf numFmtId="186" fontId="7" fillId="36" borderId="11" xfId="0" applyNumberFormat="1" applyFont="1" applyFill="1" applyBorder="1" applyAlignment="1">
      <alignment horizontal="center" wrapText="1"/>
    </xf>
    <xf numFmtId="186" fontId="13" fillId="36" borderId="11" xfId="0" applyNumberFormat="1" applyFont="1" applyFill="1" applyBorder="1" applyAlignment="1">
      <alignment horizontal="center" vertical="center"/>
    </xf>
    <xf numFmtId="191" fontId="13" fillId="36" borderId="11" xfId="0" applyNumberFormat="1" applyFont="1" applyFill="1" applyBorder="1" applyAlignment="1">
      <alignment horizontal="center" wrapText="1"/>
    </xf>
    <xf numFmtId="4" fontId="15" fillId="36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192" fontId="10" fillId="36" borderId="11" xfId="0" applyNumberFormat="1" applyFont="1" applyFill="1" applyBorder="1" applyAlignment="1">
      <alignment horizontal="center" wrapText="1"/>
    </xf>
    <xf numFmtId="191" fontId="14" fillId="36" borderId="11" xfId="0" applyNumberFormat="1" applyFont="1" applyFill="1" applyBorder="1" applyAlignment="1">
      <alignment horizontal="center" wrapText="1"/>
    </xf>
    <xf numFmtId="4" fontId="14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/>
    </xf>
    <xf numFmtId="166" fontId="26" fillId="36" borderId="11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173" fontId="14" fillId="36" borderId="11" xfId="0" applyNumberFormat="1" applyFont="1" applyFill="1" applyBorder="1" applyAlignment="1">
      <alignment/>
    </xf>
    <xf numFmtId="173" fontId="10" fillId="36" borderId="0" xfId="0" applyNumberFormat="1" applyFont="1" applyFill="1" applyAlignment="1">
      <alignment/>
    </xf>
    <xf numFmtId="1" fontId="7" fillId="36" borderId="0" xfId="0" applyNumberFormat="1" applyFont="1" applyFill="1" applyBorder="1" applyAlignment="1">
      <alignment horizontal="center" wrapText="1"/>
    </xf>
    <xf numFmtId="0" fontId="28" fillId="36" borderId="0" xfId="0" applyFont="1" applyFill="1" applyAlignment="1">
      <alignment horizontal="left" wrapText="1"/>
    </xf>
    <xf numFmtId="4" fontId="28" fillId="36" borderId="0" xfId="0" applyNumberFormat="1" applyFont="1" applyFill="1" applyBorder="1" applyAlignment="1">
      <alignment horizontal="left"/>
    </xf>
    <xf numFmtId="173" fontId="28" fillId="36" borderId="0" xfId="0" applyNumberFormat="1" applyFont="1" applyFill="1" applyBorder="1" applyAlignment="1">
      <alignment horizontal="left" wrapText="1"/>
    </xf>
    <xf numFmtId="4" fontId="13" fillId="36" borderId="0" xfId="0" applyNumberFormat="1" applyFont="1" applyFill="1" applyAlignment="1">
      <alignment horizontal="center" wrapText="1"/>
    </xf>
    <xf numFmtId="0" fontId="13" fillId="36" borderId="0" xfId="0" applyFont="1" applyFill="1" applyBorder="1" applyAlignment="1">
      <alignment/>
    </xf>
    <xf numFmtId="173" fontId="7" fillId="36" borderId="0" xfId="0" applyNumberFormat="1" applyFont="1" applyFill="1" applyBorder="1" applyAlignment="1">
      <alignment wrapText="1"/>
    </xf>
    <xf numFmtId="4" fontId="7" fillId="36" borderId="0" xfId="0" applyNumberFormat="1" applyFont="1" applyFill="1" applyAlignment="1">
      <alignment wrapText="1"/>
    </xf>
    <xf numFmtId="0" fontId="14" fillId="36" borderId="0" xfId="0" applyFont="1" applyFill="1" applyBorder="1" applyAlignment="1">
      <alignment/>
    </xf>
    <xf numFmtId="173" fontId="10" fillId="36" borderId="0" xfId="0" applyNumberFormat="1" applyFont="1" applyFill="1" applyAlignment="1">
      <alignment wrapText="1"/>
    </xf>
    <xf numFmtId="0" fontId="12" fillId="36" borderId="0" xfId="0" applyFont="1" applyFill="1" applyAlignment="1">
      <alignment/>
    </xf>
    <xf numFmtId="0" fontId="27" fillId="36" borderId="0" xfId="0" applyFont="1" applyFill="1" applyBorder="1" applyAlignment="1">
      <alignment horizontal="center"/>
    </xf>
    <xf numFmtId="0" fontId="27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2" fontId="13" fillId="36" borderId="11" xfId="0" applyNumberFormat="1" applyFont="1" applyFill="1" applyBorder="1" applyAlignment="1">
      <alignment horizontal="center" vertical="center" wrapText="1"/>
    </xf>
    <xf numFmtId="4" fontId="35" fillId="36" borderId="0" xfId="0" applyNumberFormat="1" applyFont="1" applyFill="1" applyBorder="1" applyAlignment="1">
      <alignment horizontal="center" vertical="center" wrapText="1"/>
    </xf>
    <xf numFmtId="3" fontId="13" fillId="36" borderId="22" xfId="0" applyNumberFormat="1" applyFont="1" applyFill="1" applyBorder="1" applyAlignment="1">
      <alignment horizontal="center" vertical="center" wrapText="1"/>
    </xf>
    <xf numFmtId="3" fontId="35" fillId="36" borderId="0" xfId="0" applyNumberFormat="1" applyFont="1" applyFill="1" applyBorder="1" applyAlignment="1">
      <alignment horizontal="center" vertical="center" wrapText="1"/>
    </xf>
    <xf numFmtId="186" fontId="35" fillId="36" borderId="0" xfId="0" applyNumberFormat="1" applyFont="1" applyFill="1" applyBorder="1" applyAlignment="1">
      <alignment horizontal="center" vertical="center" wrapText="1"/>
    </xf>
    <xf numFmtId="4" fontId="13" fillId="36" borderId="0" xfId="0" applyNumberFormat="1" applyFont="1" applyFill="1" applyBorder="1" applyAlignment="1">
      <alignment horizontal="center" vertical="center" wrapText="1"/>
    </xf>
    <xf numFmtId="4" fontId="13" fillId="36" borderId="12" xfId="0" applyNumberFormat="1" applyFont="1" applyFill="1" applyBorder="1" applyAlignment="1">
      <alignment horizontal="left" vertical="center"/>
    </xf>
    <xf numFmtId="4" fontId="13" fillId="36" borderId="0" xfId="0" applyNumberFormat="1" applyFont="1" applyFill="1" applyBorder="1" applyAlignment="1">
      <alignment horizontal="left" vertical="center"/>
    </xf>
    <xf numFmtId="3" fontId="14" fillId="36" borderId="0" xfId="0" applyNumberFormat="1" applyFont="1" applyFill="1" applyBorder="1" applyAlignment="1">
      <alignment horizontal="left" vertical="center"/>
    </xf>
    <xf numFmtId="186" fontId="14" fillId="36" borderId="0" xfId="0" applyNumberFormat="1" applyFont="1" applyFill="1" applyBorder="1" applyAlignment="1">
      <alignment horizontal="left" vertical="center"/>
    </xf>
    <xf numFmtId="173" fontId="7" fillId="36" borderId="0" xfId="0" applyNumberFormat="1" applyFont="1" applyFill="1" applyAlignment="1">
      <alignment horizontal="center" vertical="center" wrapText="1"/>
    </xf>
    <xf numFmtId="164" fontId="13" fillId="36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right"/>
    </xf>
    <xf numFmtId="3" fontId="13" fillId="36" borderId="0" xfId="0" applyNumberFormat="1" applyFont="1" applyFill="1" applyBorder="1" applyAlignment="1">
      <alignment horizontal="center" vertical="center" wrapText="1"/>
    </xf>
    <xf numFmtId="186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173" fontId="3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4" fontId="14" fillId="36" borderId="0" xfId="0" applyNumberFormat="1" applyFont="1" applyFill="1" applyBorder="1" applyAlignment="1">
      <alignment horizontal="center" vertical="center" wrapText="1"/>
    </xf>
    <xf numFmtId="4" fontId="14" fillId="36" borderId="0" xfId="0" applyNumberFormat="1" applyFont="1" applyFill="1" applyBorder="1" applyAlignment="1">
      <alignment horizontal="right" wrapText="1"/>
    </xf>
    <xf numFmtId="0" fontId="27" fillId="36" borderId="11" xfId="0" applyFont="1" applyFill="1" applyBorder="1" applyAlignment="1">
      <alignment horizontal="center"/>
    </xf>
    <xf numFmtId="175" fontId="14" fillId="36" borderId="11" xfId="0" applyNumberFormat="1" applyFont="1" applyFill="1" applyBorder="1" applyAlignment="1">
      <alignment/>
    </xf>
    <xf numFmtId="0" fontId="27" fillId="36" borderId="11" xfId="0" applyFont="1" applyFill="1" applyBorder="1" applyAlignment="1">
      <alignment horizontal="left"/>
    </xf>
    <xf numFmtId="4" fontId="14" fillId="36" borderId="11" xfId="0" applyNumberFormat="1" applyFont="1" applyFill="1" applyBorder="1" applyAlignment="1">
      <alignment horizontal="left" wrapText="1"/>
    </xf>
    <xf numFmtId="0" fontId="18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vertical="center" wrapText="1" shrinkToFit="1"/>
    </xf>
    <xf numFmtId="0" fontId="9" fillId="36" borderId="11" xfId="0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14" fillId="36" borderId="23" xfId="0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 horizontal="left" indent="4"/>
    </xf>
    <xf numFmtId="0" fontId="15" fillId="36" borderId="0" xfId="0" applyFont="1" applyFill="1" applyAlignment="1">
      <alignment/>
    </xf>
    <xf numFmtId="0" fontId="13" fillId="36" borderId="23" xfId="0" applyFont="1" applyFill="1" applyBorder="1" applyAlignment="1">
      <alignment/>
    </xf>
    <xf numFmtId="0" fontId="10" fillId="36" borderId="0" xfId="0" applyFont="1" applyFill="1" applyAlignment="1">
      <alignment horizontal="left" vertical="center" wrapText="1" shrinkToFit="1"/>
    </xf>
    <xf numFmtId="0" fontId="10" fillId="36" borderId="11" xfId="0" applyFont="1" applyFill="1" applyBorder="1" applyAlignment="1">
      <alignment vertical="center"/>
    </xf>
    <xf numFmtId="0" fontId="10" fillId="36" borderId="0" xfId="0" applyFont="1" applyFill="1" applyAlignment="1">
      <alignment horizontal="right" vertical="center" wrapText="1" shrinkToFit="1"/>
    </xf>
    <xf numFmtId="0" fontId="10" fillId="36" borderId="11" xfId="0" applyFont="1" applyFill="1" applyBorder="1" applyAlignment="1">
      <alignment horizontal="right" vertical="center"/>
    </xf>
    <xf numFmtId="1" fontId="17" fillId="36" borderId="0" xfId="0" applyNumberFormat="1" applyFont="1" applyFill="1" applyAlignment="1">
      <alignment horizontal="center"/>
    </xf>
    <xf numFmtId="164" fontId="17" fillId="36" borderId="0" xfId="0" applyNumberFormat="1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10" fillId="36" borderId="0" xfId="0" applyFont="1" applyFill="1" applyAlignment="1">
      <alignment/>
    </xf>
    <xf numFmtId="2" fontId="7" fillId="36" borderId="11" xfId="0" applyNumberFormat="1" applyFont="1" applyFill="1" applyBorder="1" applyAlignment="1">
      <alignment/>
    </xf>
    <xf numFmtId="0" fontId="17" fillId="36" borderId="0" xfId="0" applyFont="1" applyFill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6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0" fontId="10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right"/>
    </xf>
    <xf numFmtId="0" fontId="20" fillId="36" borderId="0" xfId="0" applyFont="1" applyFill="1" applyAlignment="1">
      <alignment horizontal="left" indent="6"/>
    </xf>
    <xf numFmtId="0" fontId="24" fillId="36" borderId="11" xfId="0" applyFont="1" applyFill="1" applyBorder="1" applyAlignment="1">
      <alignment/>
    </xf>
    <xf numFmtId="0" fontId="21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10" fillId="36" borderId="11" xfId="0" applyFont="1" applyFill="1" applyBorder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7" fillId="36" borderId="0" xfId="0" applyFont="1" applyFill="1" applyAlignment="1">
      <alignment horizontal="left" indent="2"/>
    </xf>
    <xf numFmtId="0" fontId="12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indent="4"/>
    </xf>
    <xf numFmtId="179" fontId="10" fillId="36" borderId="11" xfId="0" applyNumberFormat="1" applyFont="1" applyFill="1" applyBorder="1" applyAlignment="1">
      <alignment horizontal="right"/>
    </xf>
    <xf numFmtId="175" fontId="10" fillId="36" borderId="11" xfId="0" applyNumberFormat="1" applyFont="1" applyFill="1" applyBorder="1" applyAlignment="1">
      <alignment horizontal="right"/>
    </xf>
    <xf numFmtId="2" fontId="10" fillId="36" borderId="11" xfId="0" applyNumberFormat="1" applyFont="1" applyFill="1" applyBorder="1" applyAlignment="1">
      <alignment horizontal="right"/>
    </xf>
    <xf numFmtId="173" fontId="10" fillId="36" borderId="11" xfId="0" applyNumberFormat="1" applyFont="1" applyFill="1" applyBorder="1" applyAlignment="1">
      <alignment horizontal="right"/>
    </xf>
    <xf numFmtId="166" fontId="10" fillId="36" borderId="11" xfId="0" applyNumberFormat="1" applyFont="1" applyFill="1" applyBorder="1" applyAlignment="1">
      <alignment horizontal="right"/>
    </xf>
    <xf numFmtId="0" fontId="7" fillId="36" borderId="11" xfId="0" applyFont="1" applyFill="1" applyBorder="1" applyAlignment="1">
      <alignment horizontal="left" indent="4"/>
    </xf>
    <xf numFmtId="1" fontId="7" fillId="36" borderId="11" xfId="0" applyNumberFormat="1" applyFont="1" applyFill="1" applyBorder="1" applyAlignment="1">
      <alignment horizontal="right"/>
    </xf>
    <xf numFmtId="173" fontId="8" fillId="36" borderId="11" xfId="0" applyNumberFormat="1" applyFont="1" applyFill="1" applyBorder="1" applyAlignment="1">
      <alignment horizontal="right" vertical="center" wrapText="1"/>
    </xf>
    <xf numFmtId="173" fontId="8" fillId="36" borderId="11" xfId="0" applyNumberFormat="1" applyFont="1" applyFill="1" applyBorder="1" applyAlignment="1">
      <alignment horizontal="right" vertical="center"/>
    </xf>
    <xf numFmtId="176" fontId="10" fillId="36" borderId="11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/>
    </xf>
    <xf numFmtId="173" fontId="7" fillId="36" borderId="12" xfId="0" applyNumberFormat="1" applyFont="1" applyFill="1" applyBorder="1" applyAlignment="1">
      <alignment wrapText="1"/>
    </xf>
    <xf numFmtId="2" fontId="7" fillId="36" borderId="12" xfId="0" applyNumberFormat="1" applyFont="1" applyFill="1" applyBorder="1" applyAlignment="1">
      <alignment wrapText="1"/>
    </xf>
    <xf numFmtId="1" fontId="7" fillId="36" borderId="0" xfId="0" applyNumberFormat="1" applyFont="1" applyFill="1" applyAlignment="1">
      <alignment horizontal="center" wrapText="1"/>
    </xf>
    <xf numFmtId="173" fontId="3" fillId="36" borderId="0" xfId="0" applyNumberFormat="1" applyFont="1" applyFill="1" applyBorder="1" applyAlignment="1">
      <alignment/>
    </xf>
    <xf numFmtId="1" fontId="17" fillId="36" borderId="0" xfId="0" applyNumberFormat="1" applyFont="1" applyFill="1" applyAlignment="1">
      <alignment horizontal="center"/>
    </xf>
    <xf numFmtId="1" fontId="7" fillId="36" borderId="11" xfId="0" applyNumberFormat="1" applyFont="1" applyFill="1" applyBorder="1" applyAlignment="1">
      <alignment/>
    </xf>
    <xf numFmtId="1" fontId="10" fillId="36" borderId="11" xfId="0" applyNumberFormat="1" applyFont="1" applyFill="1" applyBorder="1" applyAlignment="1">
      <alignment horizontal="right"/>
    </xf>
    <xf numFmtId="175" fontId="7" fillId="36" borderId="11" xfId="0" applyNumberFormat="1" applyFont="1" applyFill="1" applyBorder="1" applyAlignment="1">
      <alignment horizontal="right"/>
    </xf>
    <xf numFmtId="174" fontId="10" fillId="36" borderId="11" xfId="0" applyNumberFormat="1" applyFont="1" applyFill="1" applyBorder="1" applyAlignment="1">
      <alignment horizontal="right"/>
    </xf>
    <xf numFmtId="4" fontId="8" fillId="36" borderId="11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74" fontId="13" fillId="36" borderId="0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173" fontId="14" fillId="36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left"/>
    </xf>
    <xf numFmtId="4" fontId="28" fillId="36" borderId="24" xfId="0" applyNumberFormat="1" applyFont="1" applyFill="1" applyBorder="1" applyAlignment="1">
      <alignment horizontal="left" wrapText="1"/>
    </xf>
    <xf numFmtId="186" fontId="13" fillId="36" borderId="0" xfId="0" applyNumberFormat="1" applyFont="1" applyFill="1" applyAlignment="1">
      <alignment horizontal="justify" wrapText="1"/>
    </xf>
    <xf numFmtId="186" fontId="13" fillId="36" borderId="0" xfId="0" applyNumberFormat="1" applyFont="1" applyFill="1" applyAlignment="1">
      <alignment horizontal="justify"/>
    </xf>
    <xf numFmtId="0" fontId="27" fillId="36" borderId="0" xfId="0" applyFont="1" applyFill="1" applyAlignment="1">
      <alignment horizontal="center" wrapText="1"/>
    </xf>
    <xf numFmtId="0" fontId="27" fillId="36" borderId="2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vertical="center" wrapText="1"/>
    </xf>
    <xf numFmtId="4" fontId="13" fillId="36" borderId="11" xfId="0" applyNumberFormat="1" applyFont="1" applyFill="1" applyBorder="1" applyAlignment="1">
      <alignment vertical="center" wrapText="1"/>
    </xf>
    <xf numFmtId="0" fontId="8" fillId="36" borderId="21" xfId="0" applyFont="1" applyFill="1" applyBorder="1" applyAlignment="1">
      <alignment horizontal="center" vertical="center" textRotation="90" wrapText="1"/>
    </xf>
    <xf numFmtId="0" fontId="8" fillId="36" borderId="13" xfId="0" applyFont="1" applyFill="1" applyBorder="1" applyAlignment="1">
      <alignment textRotation="90"/>
    </xf>
    <xf numFmtId="4" fontId="8" fillId="36" borderId="27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28" xfId="0" applyNumberFormat="1" applyFont="1" applyFill="1" applyBorder="1" applyAlignment="1">
      <alignment horizontal="center" vertical="center" wrapText="1"/>
    </xf>
    <xf numFmtId="4" fontId="8" fillId="36" borderId="29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horizontal="left" vertical="center" wrapText="1"/>
    </xf>
    <xf numFmtId="3" fontId="8" fillId="36" borderId="11" xfId="0" applyNumberFormat="1" applyFont="1" applyFill="1" applyBorder="1" applyAlignment="1">
      <alignment horizontal="center" vertical="center" textRotation="90" wrapText="1"/>
    </xf>
    <xf numFmtId="3" fontId="8" fillId="36" borderId="11" xfId="0" applyNumberFormat="1" applyFont="1" applyFill="1" applyBorder="1" applyAlignment="1">
      <alignment horizontal="center" textRotation="90"/>
    </xf>
    <xf numFmtId="3" fontId="8" fillId="36" borderId="6" xfId="0" applyNumberFormat="1" applyFont="1" applyFill="1" applyBorder="1" applyAlignment="1">
      <alignment horizontal="center" vertical="center" wrapText="1"/>
    </xf>
    <xf numFmtId="3" fontId="8" fillId="36" borderId="30" xfId="0" applyNumberFormat="1" applyFont="1" applyFill="1" applyBorder="1" applyAlignment="1">
      <alignment horizontal="center" vertical="center" wrapText="1"/>
    </xf>
    <xf numFmtId="3" fontId="8" fillId="36" borderId="31" xfId="0" applyNumberFormat="1" applyFont="1" applyFill="1" applyBorder="1" applyAlignment="1">
      <alignment horizontal="center" vertical="center" wrapText="1"/>
    </xf>
    <xf numFmtId="4" fontId="8" fillId="36" borderId="32" xfId="0" applyNumberFormat="1" applyFont="1" applyFill="1" applyBorder="1" applyAlignment="1">
      <alignment horizontal="center" vertical="center" textRotation="90" wrapText="1"/>
    </xf>
    <xf numFmtId="4" fontId="8" fillId="36" borderId="15" xfId="0" applyNumberFormat="1" applyFont="1" applyFill="1" applyBorder="1" applyAlignment="1">
      <alignment horizontal="center" textRotation="90"/>
    </xf>
    <xf numFmtId="4" fontId="8" fillId="36" borderId="11" xfId="0" applyNumberFormat="1" applyFont="1" applyFill="1" applyBorder="1" applyAlignment="1">
      <alignment horizontal="center" vertical="center" textRotation="90" wrapText="1"/>
    </xf>
    <xf numFmtId="4" fontId="8" fillId="36" borderId="27" xfId="0" applyNumberFormat="1" applyFont="1" applyFill="1" applyBorder="1" applyAlignment="1">
      <alignment horizontal="center" vertical="center"/>
    </xf>
    <xf numFmtId="4" fontId="8" fillId="36" borderId="13" xfId="0" applyNumberFormat="1" applyFont="1" applyFill="1" applyBorder="1" applyAlignment="1">
      <alignment horizontal="center" vertical="center"/>
    </xf>
    <xf numFmtId="4" fontId="28" fillId="36" borderId="0" xfId="0" applyNumberFormat="1" applyFont="1" applyFill="1" applyAlignment="1">
      <alignment horizontal="left" wrapText="1"/>
    </xf>
    <xf numFmtId="4" fontId="43" fillId="36" borderId="11" xfId="0" applyNumberFormat="1" applyFont="1" applyFill="1" applyBorder="1" applyAlignment="1">
      <alignment horizontal="left" vertical="center" wrapText="1"/>
    </xf>
    <xf numFmtId="4" fontId="43" fillId="36" borderId="15" xfId="0" applyNumberFormat="1" applyFont="1" applyFill="1" applyBorder="1" applyAlignment="1">
      <alignment horizontal="left" vertical="center" wrapText="1"/>
    </xf>
    <xf numFmtId="4" fontId="8" fillId="36" borderId="11" xfId="0" applyNumberFormat="1" applyFont="1" applyFill="1" applyBorder="1" applyAlignment="1">
      <alignment horizontal="center" textRotation="90"/>
    </xf>
    <xf numFmtId="4" fontId="14" fillId="36" borderId="15" xfId="0" applyNumberFormat="1" applyFont="1" applyFill="1" applyBorder="1" applyAlignment="1">
      <alignment horizontal="left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right" vertical="center" textRotation="90" wrapText="1"/>
    </xf>
    <xf numFmtId="0" fontId="8" fillId="36" borderId="13" xfId="0" applyFont="1" applyFill="1" applyBorder="1" applyAlignment="1">
      <alignment horizontal="right" textRotation="90"/>
    </xf>
    <xf numFmtId="4" fontId="28" fillId="36" borderId="0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1" xfId="0" applyNumberFormat="1" applyFont="1" applyFill="1" applyBorder="1" applyAlignment="1">
      <alignment horizontal="center" vertical="center" wrapText="1"/>
    </xf>
    <xf numFmtId="4" fontId="7" fillId="36" borderId="13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wrapText="1"/>
    </xf>
    <xf numFmtId="0" fontId="7" fillId="36" borderId="0" xfId="0" applyFont="1" applyFill="1" applyAlignment="1">
      <alignment horizontal="left"/>
    </xf>
    <xf numFmtId="0" fontId="14" fillId="36" borderId="0" xfId="0" applyFont="1" applyFill="1" applyAlignment="1">
      <alignment horizontal="center" wrapText="1"/>
    </xf>
    <xf numFmtId="0" fontId="18" fillId="36" borderId="0" xfId="0" applyFont="1" applyFill="1" applyAlignment="1">
      <alignment horizontal="center" wrapText="1"/>
    </xf>
    <xf numFmtId="174" fontId="13" fillId="36" borderId="0" xfId="0" applyNumberFormat="1" applyFont="1" applyFill="1" applyBorder="1" applyAlignment="1">
      <alignment horizontal="left" wrapText="1"/>
    </xf>
    <xf numFmtId="0" fontId="28" fillId="36" borderId="22" xfId="0" applyFont="1" applyFill="1" applyBorder="1" applyAlignment="1">
      <alignment horizontal="left" wrapText="1"/>
    </xf>
    <xf numFmtId="0" fontId="7" fillId="36" borderId="0" xfId="0" applyFont="1" applyFill="1" applyAlignment="1">
      <alignment horizontal="center"/>
    </xf>
    <xf numFmtId="0" fontId="10" fillId="36" borderId="0" xfId="0" applyFont="1" applyFill="1" applyBorder="1" applyAlignment="1">
      <alignment/>
    </xf>
    <xf numFmtId="0" fontId="28" fillId="36" borderId="0" xfId="0" applyFont="1" applyFill="1" applyAlignment="1">
      <alignment horizontal="justify" wrapText="1"/>
    </xf>
    <xf numFmtId="0" fontId="28" fillId="36" borderId="0" xfId="0" applyFont="1" applyFill="1" applyAlignment="1">
      <alignment horizontal="justify"/>
    </xf>
    <xf numFmtId="0" fontId="14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7" fillId="36" borderId="13" xfId="0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10" fillId="36" borderId="0" xfId="0" applyNumberFormat="1" applyFont="1" applyFill="1" applyBorder="1" applyAlignment="1">
      <alignment horizontal="center" wrapText="1"/>
    </xf>
    <xf numFmtId="2" fontId="10" fillId="36" borderId="0" xfId="0" applyNumberFormat="1" applyFont="1" applyFill="1" applyAlignment="1">
      <alignment horizontal="center" wrapText="1"/>
    </xf>
    <xf numFmtId="4" fontId="13" fillId="36" borderId="0" xfId="0" applyNumberFormat="1" applyFont="1" applyFill="1" applyBorder="1" applyAlignment="1">
      <alignment horizontal="left" vertical="center" wrapText="1"/>
    </xf>
    <xf numFmtId="2" fontId="14" fillId="36" borderId="0" xfId="0" applyNumberFormat="1" applyFont="1" applyFill="1" applyBorder="1" applyAlignment="1">
      <alignment horizontal="center" wrapText="1"/>
    </xf>
    <xf numFmtId="2" fontId="19" fillId="36" borderId="0" xfId="0" applyNumberFormat="1" applyFont="1" applyFill="1" applyBorder="1" applyAlignment="1">
      <alignment horizontal="center" vertical="top" wrapText="1"/>
    </xf>
    <xf numFmtId="0" fontId="7" fillId="36" borderId="0" xfId="0" applyFont="1" applyFill="1" applyAlignment="1">
      <alignment horizontal="justify" wrapText="1"/>
    </xf>
    <xf numFmtId="0" fontId="7" fillId="36" borderId="0" xfId="0" applyFont="1" applyFill="1" applyAlignment="1">
      <alignment horizontal="justify"/>
    </xf>
    <xf numFmtId="2" fontId="7" fillId="36" borderId="21" xfId="0" applyNumberFormat="1" applyFont="1" applyFill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horizontal="center" vertical="center" wrapText="1"/>
    </xf>
    <xf numFmtId="2" fontId="7" fillId="36" borderId="11" xfId="0" applyNumberFormat="1" applyFont="1" applyFill="1" applyBorder="1" applyAlignment="1">
      <alignment horizontal="center" vertical="center" wrapText="1"/>
    </xf>
    <xf numFmtId="2" fontId="19" fillId="36" borderId="0" xfId="0" applyNumberFormat="1" applyFont="1" applyFill="1" applyBorder="1" applyAlignment="1">
      <alignment horizontal="center" wrapText="1"/>
    </xf>
    <xf numFmtId="2" fontId="19" fillId="36" borderId="25" xfId="0" applyNumberFormat="1" applyFont="1" applyFill="1" applyBorder="1" applyAlignment="1">
      <alignment horizontal="center" vertical="top" wrapText="1"/>
    </xf>
    <xf numFmtId="0" fontId="7" fillId="36" borderId="0" xfId="0" applyFont="1" applyFill="1" applyAlignment="1">
      <alignment horizontal="center" wrapText="1"/>
    </xf>
    <xf numFmtId="2" fontId="7" fillId="36" borderId="0" xfId="0" applyNumberFormat="1" applyFont="1" applyFill="1" applyAlignment="1">
      <alignment horizontal="left" wrapText="1"/>
    </xf>
    <xf numFmtId="0" fontId="7" fillId="36" borderId="12" xfId="0" applyFont="1" applyFill="1" applyBorder="1" applyAlignment="1">
      <alignment horizontal="left"/>
    </xf>
    <xf numFmtId="4" fontId="10" fillId="36" borderId="12" xfId="0" applyNumberFormat="1" applyFont="1" applyFill="1" applyBorder="1" applyAlignment="1">
      <alignment horizontal="left"/>
    </xf>
    <xf numFmtId="0" fontId="21" fillId="36" borderId="0" xfId="0" applyFont="1" applyFill="1" applyAlignment="1">
      <alignment horizontal="right" vertical="center"/>
    </xf>
    <xf numFmtId="0" fontId="18" fillId="36" borderId="0" xfId="0" applyFont="1" applyFill="1" applyAlignment="1">
      <alignment horizontal="center"/>
    </xf>
    <xf numFmtId="0" fontId="19" fillId="36" borderId="12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0" fillId="36" borderId="21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8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 wrapText="1"/>
    </xf>
    <xf numFmtId="0" fontId="8" fillId="36" borderId="14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view="pageBreakPreview" zoomScale="80" zoomScaleSheetLayoutView="80" workbookViewId="0" topLeftCell="G16">
      <selection activeCell="AB31" sqref="AB31"/>
    </sheetView>
  </sheetViews>
  <sheetFormatPr defaultColWidth="9.00390625" defaultRowHeight="30" customHeight="1"/>
  <cols>
    <col min="1" max="1" width="4.625" style="55" customWidth="1"/>
    <col min="2" max="2" width="32.375" style="74" customWidth="1"/>
    <col min="3" max="3" width="7.875" style="48" customWidth="1"/>
    <col min="4" max="5" width="10.75390625" style="50" customWidth="1"/>
    <col min="6" max="6" width="6.25390625" style="56" customWidth="1"/>
    <col min="7" max="7" width="6.75390625" style="76" customWidth="1"/>
    <col min="8" max="8" width="14.625" style="54" customWidth="1"/>
    <col min="9" max="9" width="14.875" style="50" customWidth="1"/>
    <col min="10" max="10" width="8.125" style="56" customWidth="1"/>
    <col min="11" max="11" width="7.875" style="76" customWidth="1"/>
    <col min="12" max="12" width="12.375" style="53" customWidth="1"/>
    <col min="13" max="14" width="16.125" style="50" customWidth="1"/>
    <col min="15" max="15" width="11.25390625" style="93" customWidth="1"/>
    <col min="16" max="16" width="13.75390625" style="93" customWidth="1"/>
    <col min="17" max="17" width="10.75390625" style="56" customWidth="1"/>
    <col min="18" max="18" width="8.875" style="76" customWidth="1"/>
    <col min="19" max="19" width="13.75390625" style="54" customWidth="1"/>
    <col min="20" max="20" width="12.875" style="50" customWidth="1"/>
    <col min="21" max="21" width="9.00390625" style="56" customWidth="1"/>
    <col min="22" max="22" width="7.25390625" style="76" customWidth="1"/>
    <col min="23" max="23" width="13.75390625" style="53" customWidth="1"/>
    <col min="24" max="24" width="15.875" style="53" customWidth="1"/>
    <col min="25" max="25" width="17.875" style="53" customWidth="1"/>
    <col min="26" max="26" width="18.375" style="50" customWidth="1"/>
    <col min="27" max="27" width="15.00390625" style="56" customWidth="1"/>
    <col min="28" max="28" width="17.75390625" style="50" customWidth="1"/>
    <col min="29" max="29" width="14.75390625" style="49" bestFit="1" customWidth="1"/>
    <col min="30" max="30" width="14.875" style="49" customWidth="1"/>
    <col min="31" max="37" width="9.125" style="49" customWidth="1"/>
    <col min="38" max="16384" width="9.125" style="58" customWidth="1"/>
  </cols>
  <sheetData>
    <row r="1" spans="1:28" ht="96.75" customHeight="1">
      <c r="A1" s="189"/>
      <c r="B1" s="190"/>
      <c r="C1" s="191"/>
      <c r="D1" s="192"/>
      <c r="E1" s="192"/>
      <c r="F1" s="193"/>
      <c r="G1" s="194"/>
      <c r="H1" s="195"/>
      <c r="I1" s="192"/>
      <c r="J1" s="193"/>
      <c r="K1" s="194"/>
      <c r="L1" s="196"/>
      <c r="M1" s="192"/>
      <c r="N1" s="192"/>
      <c r="O1" s="192"/>
      <c r="P1" s="192"/>
      <c r="Q1" s="193"/>
      <c r="R1" s="194"/>
      <c r="S1" s="195"/>
      <c r="T1" s="192"/>
      <c r="U1" s="193"/>
      <c r="V1" s="194"/>
      <c r="W1" s="196"/>
      <c r="X1" s="424" t="s">
        <v>180</v>
      </c>
      <c r="Y1" s="425"/>
      <c r="Z1" s="425"/>
      <c r="AA1" s="425"/>
      <c r="AB1" s="425"/>
    </row>
    <row r="2" spans="1:28" ht="37.5" customHeight="1">
      <c r="A2" s="426" t="s">
        <v>226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196"/>
      <c r="Y2" s="197"/>
      <c r="Z2" s="198"/>
      <c r="AA2" s="189"/>
      <c r="AB2" s="192"/>
    </row>
    <row r="3" spans="1:37" ht="30" customHeight="1" thickBot="1">
      <c r="A3" s="427" t="s">
        <v>224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199"/>
      <c r="Y3" s="199"/>
      <c r="Z3" s="200"/>
      <c r="AA3" s="201"/>
      <c r="AB3" s="200"/>
      <c r="AC3" s="59"/>
      <c r="AD3" s="59"/>
      <c r="AE3" s="59"/>
      <c r="AF3" s="59"/>
      <c r="AG3" s="59"/>
      <c r="AH3" s="59"/>
      <c r="AI3" s="59"/>
      <c r="AJ3" s="59"/>
      <c r="AK3" s="59"/>
    </row>
    <row r="4" spans="1:37" ht="30" customHeight="1">
      <c r="A4" s="442" t="s">
        <v>95</v>
      </c>
      <c r="B4" s="436" t="s">
        <v>138</v>
      </c>
      <c r="C4" s="434" t="s">
        <v>5</v>
      </c>
      <c r="D4" s="448" t="s">
        <v>135</v>
      </c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 t="s">
        <v>135</v>
      </c>
      <c r="P4" s="448"/>
      <c r="Q4" s="448"/>
      <c r="R4" s="448"/>
      <c r="S4" s="448"/>
      <c r="T4" s="448"/>
      <c r="U4" s="448"/>
      <c r="V4" s="448"/>
      <c r="W4" s="449"/>
      <c r="X4" s="448"/>
      <c r="Y4" s="448"/>
      <c r="Z4" s="434" t="s">
        <v>152</v>
      </c>
      <c r="AA4" s="434"/>
      <c r="AB4" s="445" t="s">
        <v>155</v>
      </c>
      <c r="AC4" s="59"/>
      <c r="AD4" s="59"/>
      <c r="AE4" s="59"/>
      <c r="AF4" s="59"/>
      <c r="AG4" s="59"/>
      <c r="AH4" s="59"/>
      <c r="AI4" s="59"/>
      <c r="AJ4" s="59"/>
      <c r="AK4" s="59"/>
    </row>
    <row r="5" spans="1:28" ht="54.75" customHeight="1">
      <c r="A5" s="443"/>
      <c r="B5" s="437"/>
      <c r="C5" s="435"/>
      <c r="D5" s="432" t="s">
        <v>139</v>
      </c>
      <c r="E5" s="432" t="s">
        <v>140</v>
      </c>
      <c r="F5" s="440" t="s">
        <v>6</v>
      </c>
      <c r="G5" s="435" t="s">
        <v>7</v>
      </c>
      <c r="H5" s="435"/>
      <c r="I5" s="432" t="s">
        <v>148</v>
      </c>
      <c r="J5" s="432" t="s">
        <v>147</v>
      </c>
      <c r="K5" s="455" t="s">
        <v>141</v>
      </c>
      <c r="L5" s="456"/>
      <c r="M5" s="428" t="s">
        <v>142</v>
      </c>
      <c r="N5" s="429"/>
      <c r="O5" s="447" t="s">
        <v>157</v>
      </c>
      <c r="P5" s="447" t="s">
        <v>158</v>
      </c>
      <c r="Q5" s="440" t="s">
        <v>8</v>
      </c>
      <c r="R5" s="435" t="s">
        <v>7</v>
      </c>
      <c r="S5" s="435"/>
      <c r="T5" s="447" t="s">
        <v>145</v>
      </c>
      <c r="U5" s="457" t="s">
        <v>146</v>
      </c>
      <c r="V5" s="435" t="s">
        <v>141</v>
      </c>
      <c r="W5" s="435"/>
      <c r="X5" s="428" t="s">
        <v>149</v>
      </c>
      <c r="Y5" s="429"/>
      <c r="Z5" s="435"/>
      <c r="AA5" s="435"/>
      <c r="AB5" s="446"/>
    </row>
    <row r="6" spans="1:28" ht="114.75" customHeight="1">
      <c r="A6" s="443"/>
      <c r="B6" s="437"/>
      <c r="C6" s="435"/>
      <c r="D6" s="433"/>
      <c r="E6" s="433"/>
      <c r="F6" s="441"/>
      <c r="G6" s="202" t="s">
        <v>1</v>
      </c>
      <c r="H6" s="203" t="s">
        <v>9</v>
      </c>
      <c r="I6" s="433"/>
      <c r="J6" s="433"/>
      <c r="K6" s="202" t="s">
        <v>1</v>
      </c>
      <c r="L6" s="204" t="s">
        <v>189</v>
      </c>
      <c r="M6" s="205" t="s">
        <v>190</v>
      </c>
      <c r="N6" s="206" t="s">
        <v>191</v>
      </c>
      <c r="O6" s="447"/>
      <c r="P6" s="447"/>
      <c r="Q6" s="440"/>
      <c r="R6" s="202" t="s">
        <v>1</v>
      </c>
      <c r="S6" s="203" t="s">
        <v>9</v>
      </c>
      <c r="T6" s="453"/>
      <c r="U6" s="458"/>
      <c r="V6" s="202" t="s">
        <v>1</v>
      </c>
      <c r="W6" s="204" t="s">
        <v>192</v>
      </c>
      <c r="X6" s="207" t="s">
        <v>150</v>
      </c>
      <c r="Y6" s="207" t="s">
        <v>151</v>
      </c>
      <c r="Z6" s="202" t="s">
        <v>153</v>
      </c>
      <c r="AA6" s="208" t="s">
        <v>154</v>
      </c>
      <c r="AB6" s="446"/>
    </row>
    <row r="7" spans="1:28" ht="16.5" customHeight="1">
      <c r="A7" s="444"/>
      <c r="B7" s="438"/>
      <c r="C7" s="435"/>
      <c r="D7" s="202" t="s">
        <v>2</v>
      </c>
      <c r="E7" s="202" t="s">
        <v>2</v>
      </c>
      <c r="F7" s="208" t="s">
        <v>0</v>
      </c>
      <c r="G7" s="202"/>
      <c r="H7" s="203"/>
      <c r="I7" s="413" t="s">
        <v>25</v>
      </c>
      <c r="J7" s="208" t="s">
        <v>10</v>
      </c>
      <c r="K7" s="202"/>
      <c r="L7" s="209"/>
      <c r="M7" s="413" t="s">
        <v>2</v>
      </c>
      <c r="N7" s="413" t="s">
        <v>2</v>
      </c>
      <c r="O7" s="202" t="s">
        <v>2</v>
      </c>
      <c r="P7" s="202" t="s">
        <v>2</v>
      </c>
      <c r="Q7" s="208" t="s">
        <v>0</v>
      </c>
      <c r="R7" s="202"/>
      <c r="S7" s="203"/>
      <c r="T7" s="413" t="s">
        <v>25</v>
      </c>
      <c r="U7" s="208" t="s">
        <v>10</v>
      </c>
      <c r="V7" s="202"/>
      <c r="W7" s="209"/>
      <c r="X7" s="207" t="s">
        <v>2</v>
      </c>
      <c r="Y7" s="207" t="s">
        <v>2</v>
      </c>
      <c r="Z7" s="202" t="s">
        <v>0</v>
      </c>
      <c r="AA7" s="208" t="s">
        <v>0</v>
      </c>
      <c r="AB7" s="210" t="s">
        <v>2</v>
      </c>
    </row>
    <row r="8" spans="1:37" s="91" customFormat="1" ht="18.75" customHeight="1">
      <c r="A8" s="211">
        <v>1</v>
      </c>
      <c r="B8" s="208">
        <f aca="true" t="shared" si="0" ref="B8:AB8">A8+1</f>
        <v>2</v>
      </c>
      <c r="C8" s="208">
        <f t="shared" si="0"/>
        <v>3</v>
      </c>
      <c r="D8" s="208">
        <f t="shared" si="0"/>
        <v>4</v>
      </c>
      <c r="E8" s="208">
        <f t="shared" si="0"/>
        <v>5</v>
      </c>
      <c r="F8" s="208">
        <f t="shared" si="0"/>
        <v>6</v>
      </c>
      <c r="G8" s="208">
        <f t="shared" si="0"/>
        <v>7</v>
      </c>
      <c r="H8" s="208">
        <f t="shared" si="0"/>
        <v>8</v>
      </c>
      <c r="I8" s="208">
        <f t="shared" si="0"/>
        <v>9</v>
      </c>
      <c r="J8" s="208">
        <f t="shared" si="0"/>
        <v>10</v>
      </c>
      <c r="K8" s="208">
        <f t="shared" si="0"/>
        <v>11</v>
      </c>
      <c r="L8" s="208">
        <f t="shared" si="0"/>
        <v>12</v>
      </c>
      <c r="M8" s="208">
        <f t="shared" si="0"/>
        <v>13</v>
      </c>
      <c r="N8" s="208">
        <f t="shared" si="0"/>
        <v>14</v>
      </c>
      <c r="O8" s="208">
        <f t="shared" si="0"/>
        <v>15</v>
      </c>
      <c r="P8" s="208">
        <f t="shared" si="0"/>
        <v>16</v>
      </c>
      <c r="Q8" s="208">
        <f t="shared" si="0"/>
        <v>17</v>
      </c>
      <c r="R8" s="208">
        <f t="shared" si="0"/>
        <v>18</v>
      </c>
      <c r="S8" s="208">
        <f t="shared" si="0"/>
        <v>19</v>
      </c>
      <c r="T8" s="208">
        <f t="shared" si="0"/>
        <v>20</v>
      </c>
      <c r="U8" s="208">
        <f t="shared" si="0"/>
        <v>21</v>
      </c>
      <c r="V8" s="208">
        <f t="shared" si="0"/>
        <v>22</v>
      </c>
      <c r="W8" s="208">
        <f t="shared" si="0"/>
        <v>23</v>
      </c>
      <c r="X8" s="208">
        <f t="shared" si="0"/>
        <v>24</v>
      </c>
      <c r="Y8" s="208">
        <f t="shared" si="0"/>
        <v>25</v>
      </c>
      <c r="Z8" s="208">
        <f t="shared" si="0"/>
        <v>26</v>
      </c>
      <c r="AA8" s="208">
        <f t="shared" si="0"/>
        <v>27</v>
      </c>
      <c r="AB8" s="210">
        <f t="shared" si="0"/>
        <v>28</v>
      </c>
      <c r="AC8" s="90"/>
      <c r="AD8" s="90"/>
      <c r="AE8" s="90"/>
      <c r="AF8" s="90"/>
      <c r="AG8" s="90"/>
      <c r="AH8" s="90"/>
      <c r="AI8" s="90"/>
      <c r="AJ8" s="90"/>
      <c r="AK8" s="90"/>
    </row>
    <row r="9" spans="1:37" ht="30" customHeight="1">
      <c r="A9" s="212"/>
      <c r="B9" s="439" t="s">
        <v>136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54"/>
      <c r="AC9" s="60"/>
      <c r="AD9" s="60"/>
      <c r="AE9" s="60"/>
      <c r="AF9" s="60"/>
      <c r="AG9" s="60"/>
      <c r="AH9" s="60"/>
      <c r="AI9" s="60"/>
      <c r="AJ9" s="60"/>
      <c r="AK9" s="60"/>
    </row>
    <row r="10" spans="1:28" ht="17.25" customHeight="1">
      <c r="A10" s="212"/>
      <c r="B10" s="451" t="s">
        <v>137</v>
      </c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2"/>
    </row>
    <row r="11" spans="1:37" s="62" customFormat="1" ht="30" customHeight="1">
      <c r="A11" s="213">
        <v>1</v>
      </c>
      <c r="B11" s="214" t="s">
        <v>19</v>
      </c>
      <c r="C11" s="215" t="s">
        <v>11</v>
      </c>
      <c r="D11" s="216" t="e">
        <f>ROUND(M11/L11,5)</f>
        <v>#DIV/0!</v>
      </c>
      <c r="E11" s="216" t="e">
        <f>ROUND(N11/L11,5)</f>
        <v>#DIV/0!</v>
      </c>
      <c r="F11" s="217" t="e">
        <f>ROUND(E11/D11%,1)</f>
        <v>#DIV/0!</v>
      </c>
      <c r="G11" s="215" t="s">
        <v>12</v>
      </c>
      <c r="H11" s="218" t="e">
        <f>L11/I11</f>
        <v>#DIV/0!</v>
      </c>
      <c r="I11" s="216">
        <f>SUM(I12:I13)</f>
        <v>0</v>
      </c>
      <c r="J11" s="217">
        <f>SUM(J12:J13)</f>
        <v>0</v>
      </c>
      <c r="K11" s="215" t="e">
        <f>#REF!</f>
        <v>#REF!</v>
      </c>
      <c r="L11" s="219">
        <f>SUM(L12:L13)</f>
        <v>0</v>
      </c>
      <c r="M11" s="216">
        <f>SUM(M12:M13)</f>
        <v>0</v>
      </c>
      <c r="N11" s="216">
        <f>SUM(N12:N13)</f>
        <v>0</v>
      </c>
      <c r="O11" s="216" t="e">
        <f>X11/W11</f>
        <v>#DIV/0!</v>
      </c>
      <c r="P11" s="220" t="e">
        <f>Y11/W11</f>
        <v>#DIV/0!</v>
      </c>
      <c r="Q11" s="221" t="e">
        <f aca="true" t="shared" si="1" ref="Q11:Q17">ROUND(P11/O11%,1)</f>
        <v>#DIV/0!</v>
      </c>
      <c r="R11" s="215" t="e">
        <f>#REF!</f>
        <v>#REF!</v>
      </c>
      <c r="S11" s="222" t="e">
        <f>W11/T11</f>
        <v>#DIV/0!</v>
      </c>
      <c r="T11" s="216">
        <f>SUM(T12:T13)</f>
        <v>0</v>
      </c>
      <c r="U11" s="217">
        <f>SUM(U12:U13)</f>
        <v>0</v>
      </c>
      <c r="V11" s="215" t="e">
        <f>K11</f>
        <v>#REF!</v>
      </c>
      <c r="W11" s="219">
        <f>SUM(W12:W13)</f>
        <v>0</v>
      </c>
      <c r="X11" s="219">
        <f>SUM(X12:X13)</f>
        <v>0</v>
      </c>
      <c r="Y11" s="219">
        <f>SUM(Y12:Y13)</f>
        <v>0</v>
      </c>
      <c r="Z11" s="216" t="e">
        <f>ROUND(X11/M11%,1)</f>
        <v>#DIV/0!</v>
      </c>
      <c r="AA11" s="217" t="e">
        <f>ROUND(Y11/N11%,1)</f>
        <v>#DIV/0!</v>
      </c>
      <c r="AB11" s="223">
        <f>SUM(AB12:AB13)</f>
        <v>0</v>
      </c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28" ht="30" customHeight="1">
      <c r="A12" s="212"/>
      <c r="B12" s="224" t="s">
        <v>143</v>
      </c>
      <c r="C12" s="202" t="s">
        <v>11</v>
      </c>
      <c r="D12" s="110"/>
      <c r="E12" s="225"/>
      <c r="F12" s="221" t="e">
        <f>ROUND(E12/D12%,1)</f>
        <v>#DIV/0!</v>
      </c>
      <c r="G12" s="202" t="s">
        <v>12</v>
      </c>
      <c r="H12" s="226" t="e">
        <f>L12/I12</f>
        <v>#DIV/0!</v>
      </c>
      <c r="I12" s="110"/>
      <c r="J12" s="221"/>
      <c r="K12" s="202" t="s">
        <v>11</v>
      </c>
      <c r="L12" s="227"/>
      <c r="M12" s="110">
        <f>ROUND(L12*D12,2)</f>
        <v>0</v>
      </c>
      <c r="N12" s="110">
        <f>ROUND(L12*E12,2)</f>
        <v>0</v>
      </c>
      <c r="O12" s="110"/>
      <c r="P12" s="108"/>
      <c r="Q12" s="221" t="e">
        <f t="shared" si="1"/>
        <v>#DIV/0!</v>
      </c>
      <c r="R12" s="202" t="s">
        <v>12</v>
      </c>
      <c r="S12" s="228" t="e">
        <f>W12/T12</f>
        <v>#DIV/0!</v>
      </c>
      <c r="T12" s="110"/>
      <c r="U12" s="221"/>
      <c r="V12" s="202" t="s">
        <v>11</v>
      </c>
      <c r="W12" s="227"/>
      <c r="X12" s="227">
        <f>ROUND(W12*O12,2)</f>
        <v>0</v>
      </c>
      <c r="Y12" s="227">
        <f>ROUND(W12*P12,2)</f>
        <v>0</v>
      </c>
      <c r="Z12" s="216" t="e">
        <f>ROUND(X12/M12%,1)</f>
        <v>#DIV/0!</v>
      </c>
      <c r="AA12" s="217" t="e">
        <f aca="true" t="shared" si="2" ref="Z12:AA17">ROUND(Y12/N12%,1)</f>
        <v>#DIV/0!</v>
      </c>
      <c r="AB12" s="229">
        <f>X12-Y12</f>
        <v>0</v>
      </c>
    </row>
    <row r="13" spans="1:28" ht="30" customHeight="1">
      <c r="A13" s="212"/>
      <c r="B13" s="224" t="s">
        <v>144</v>
      </c>
      <c r="C13" s="202" t="s">
        <v>11</v>
      </c>
      <c r="D13" s="110"/>
      <c r="E13" s="110"/>
      <c r="F13" s="221" t="e">
        <f>ROUND(E13/D13%,1)</f>
        <v>#DIV/0!</v>
      </c>
      <c r="G13" s="202" t="s">
        <v>12</v>
      </c>
      <c r="H13" s="230"/>
      <c r="I13" s="110"/>
      <c r="J13" s="221"/>
      <c r="K13" s="202" t="s">
        <v>11</v>
      </c>
      <c r="L13" s="227">
        <f>ROUND(H13*I13,5)</f>
        <v>0</v>
      </c>
      <c r="M13" s="110">
        <f>ROUND(L13*D13,2)</f>
        <v>0</v>
      </c>
      <c r="N13" s="110">
        <f>ROUND(L13*E13,2)</f>
        <v>0</v>
      </c>
      <c r="O13" s="110"/>
      <c r="P13" s="231"/>
      <c r="Q13" s="221" t="e">
        <f t="shared" si="1"/>
        <v>#DIV/0!</v>
      </c>
      <c r="R13" s="202" t="s">
        <v>12</v>
      </c>
      <c r="S13" s="232"/>
      <c r="T13" s="110"/>
      <c r="U13" s="221"/>
      <c r="V13" s="202" t="s">
        <v>11</v>
      </c>
      <c r="W13" s="227">
        <f>ROUND(S13*T13,5)</f>
        <v>0</v>
      </c>
      <c r="X13" s="227">
        <f>ROUND(W13*O13,2)</f>
        <v>0</v>
      </c>
      <c r="Y13" s="227">
        <f>ROUND(W13*P13,2)</f>
        <v>0</v>
      </c>
      <c r="Z13" s="216" t="e">
        <f>ROUND(X13/M13%,1)</f>
        <v>#DIV/0!</v>
      </c>
      <c r="AA13" s="217" t="e">
        <f>ROUND(Y13/N13%,1)</f>
        <v>#DIV/0!</v>
      </c>
      <c r="AB13" s="229">
        <f>X13-Y13</f>
        <v>0</v>
      </c>
    </row>
    <row r="14" spans="1:37" s="63" customFormat="1" ht="30" customHeight="1">
      <c r="A14" s="213">
        <v>2</v>
      </c>
      <c r="B14" s="439" t="s">
        <v>20</v>
      </c>
      <c r="C14" s="439"/>
      <c r="D14" s="216" t="e">
        <f>ROUND(M14/L14,5)</f>
        <v>#DIV/0!</v>
      </c>
      <c r="E14" s="216" t="e">
        <f>ROUND(N14/L14,5)</f>
        <v>#DIV/0!</v>
      </c>
      <c r="F14" s="217"/>
      <c r="G14" s="215"/>
      <c r="H14" s="220" t="e">
        <f>L14/J14</f>
        <v>#DIV/0!</v>
      </c>
      <c r="I14" s="216">
        <f>SUM(I15:I18)</f>
        <v>0</v>
      </c>
      <c r="J14" s="217">
        <f>SUM(J15:J18)</f>
        <v>0</v>
      </c>
      <c r="K14" s="215" t="str">
        <f>K15</f>
        <v>куб.м</v>
      </c>
      <c r="L14" s="219">
        <f>L15+L17+L19</f>
        <v>0</v>
      </c>
      <c r="M14" s="216">
        <f>SUM(M15:M19)</f>
        <v>0</v>
      </c>
      <c r="N14" s="216">
        <f>SUM(N15:N19)</f>
        <v>0</v>
      </c>
      <c r="O14" s="216" t="e">
        <f>X14/W14</f>
        <v>#DIV/0!</v>
      </c>
      <c r="P14" s="216" t="e">
        <f>Y14/W14</f>
        <v>#DIV/0!</v>
      </c>
      <c r="Q14" s="221" t="e">
        <f t="shared" si="1"/>
        <v>#DIV/0!</v>
      </c>
      <c r="R14" s="215" t="str">
        <f>R15</f>
        <v>м3/чел./мес.</v>
      </c>
      <c r="S14" s="220" t="e">
        <f>W14/U14</f>
        <v>#DIV/0!</v>
      </c>
      <c r="T14" s="216">
        <f>SUM(T15:T18)</f>
        <v>0</v>
      </c>
      <c r="U14" s="217">
        <f>SUM(U15:U18)</f>
        <v>0</v>
      </c>
      <c r="V14" s="215" t="str">
        <f>K14</f>
        <v>куб.м</v>
      </c>
      <c r="W14" s="219">
        <f>W15+W17+W19</f>
        <v>0</v>
      </c>
      <c r="X14" s="219">
        <f>SUM(X15:X19)</f>
        <v>0</v>
      </c>
      <c r="Y14" s="219">
        <f>SUM(Y15:Y19)</f>
        <v>0</v>
      </c>
      <c r="Z14" s="216" t="e">
        <f t="shared" si="2"/>
        <v>#DIV/0!</v>
      </c>
      <c r="AA14" s="217" t="e">
        <f t="shared" si="2"/>
        <v>#DIV/0!</v>
      </c>
      <c r="AB14" s="223">
        <f>SUM(AB15:AB19)</f>
        <v>0</v>
      </c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65" customFormat="1" ht="30" customHeight="1" hidden="1">
      <c r="A15" s="212"/>
      <c r="B15" s="233" t="s">
        <v>193</v>
      </c>
      <c r="C15" s="234" t="s">
        <v>194</v>
      </c>
      <c r="D15" s="110"/>
      <c r="E15" s="110"/>
      <c r="F15" s="227" t="e">
        <f>ROUND(E15/D15%,1)</f>
        <v>#DIV/0!</v>
      </c>
      <c r="G15" s="202" t="s">
        <v>14</v>
      </c>
      <c r="H15" s="108" t="s">
        <v>4</v>
      </c>
      <c r="I15" s="235"/>
      <c r="J15" s="221"/>
      <c r="K15" s="234" t="s">
        <v>89</v>
      </c>
      <c r="L15" s="227"/>
      <c r="M15" s="110">
        <f>ROUND(L15*D15,3)</f>
        <v>0</v>
      </c>
      <c r="N15" s="110">
        <f>ROUND(L15*E15,3)</f>
        <v>0</v>
      </c>
      <c r="O15" s="110"/>
      <c r="P15" s="110"/>
      <c r="Q15" s="221" t="e">
        <f t="shared" si="1"/>
        <v>#DIV/0!</v>
      </c>
      <c r="R15" s="202" t="s">
        <v>14</v>
      </c>
      <c r="S15" s="108" t="s">
        <v>4</v>
      </c>
      <c r="T15" s="110"/>
      <c r="U15" s="221"/>
      <c r="V15" s="234" t="s">
        <v>89</v>
      </c>
      <c r="W15" s="227"/>
      <c r="X15" s="227">
        <f>ROUND(O15*W15,3)</f>
        <v>0</v>
      </c>
      <c r="Y15" s="227">
        <f>ROUND(W15*P15,3)</f>
        <v>0</v>
      </c>
      <c r="Z15" s="110" t="e">
        <f t="shared" si="2"/>
        <v>#DIV/0!</v>
      </c>
      <c r="AA15" s="221" t="e">
        <f t="shared" si="2"/>
        <v>#DIV/0!</v>
      </c>
      <c r="AB15" s="229">
        <f>X15-Y15</f>
        <v>0</v>
      </c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s="65" customFormat="1" ht="30" customHeight="1">
      <c r="A16" s="212"/>
      <c r="B16" s="233" t="s">
        <v>195</v>
      </c>
      <c r="C16" s="234" t="s">
        <v>11</v>
      </c>
      <c r="D16" s="110"/>
      <c r="E16" s="110"/>
      <c r="F16" s="227" t="e">
        <f>ROUND(E16/D16%,1)</f>
        <v>#DIV/0!</v>
      </c>
      <c r="G16" s="236" t="s">
        <v>169</v>
      </c>
      <c r="H16" s="108" t="e">
        <f>L16/J16</f>
        <v>#DIV/0!</v>
      </c>
      <c r="I16" s="235"/>
      <c r="J16" s="221"/>
      <c r="K16" s="202" t="s">
        <v>11</v>
      </c>
      <c r="L16" s="227"/>
      <c r="M16" s="110">
        <f>ROUND(L16*D16,2)</f>
        <v>0</v>
      </c>
      <c r="N16" s="110">
        <f>ROUND(L16*E16,2)</f>
        <v>0</v>
      </c>
      <c r="O16" s="110"/>
      <c r="P16" s="110"/>
      <c r="Q16" s="221" t="e">
        <f t="shared" si="1"/>
        <v>#DIV/0!</v>
      </c>
      <c r="R16" s="236" t="s">
        <v>169</v>
      </c>
      <c r="S16" s="108" t="e">
        <f>W16/U16</f>
        <v>#DIV/0!</v>
      </c>
      <c r="T16" s="110"/>
      <c r="U16" s="221"/>
      <c r="V16" s="202" t="s">
        <v>11</v>
      </c>
      <c r="W16" s="227"/>
      <c r="X16" s="227">
        <f>ROUND(O16*W16,2)</f>
        <v>0</v>
      </c>
      <c r="Y16" s="227">
        <f>ROUND(W16*P16,2)</f>
        <v>0</v>
      </c>
      <c r="Z16" s="110" t="e">
        <f>ROUND(X16/M16%,1)</f>
        <v>#DIV/0!</v>
      </c>
      <c r="AA16" s="221" t="e">
        <f>ROUND(Y16/N16%,1)</f>
        <v>#DIV/0!</v>
      </c>
      <c r="AB16" s="229">
        <f>X16-Y16</f>
        <v>0</v>
      </c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s="65" customFormat="1" ht="30" customHeight="1">
      <c r="A17" s="237"/>
      <c r="B17" s="233" t="s">
        <v>195</v>
      </c>
      <c r="C17" s="234" t="s">
        <v>194</v>
      </c>
      <c r="D17" s="110"/>
      <c r="E17" s="110"/>
      <c r="F17" s="221" t="e">
        <f>ROUND(E17/D17%,1)</f>
        <v>#DIV/0!</v>
      </c>
      <c r="G17" s="202" t="s">
        <v>14</v>
      </c>
      <c r="H17" s="108" t="e">
        <f>L17/J17</f>
        <v>#DIV/0!</v>
      </c>
      <c r="I17" s="235">
        <f>I16</f>
        <v>0</v>
      </c>
      <c r="J17" s="221"/>
      <c r="K17" s="234" t="s">
        <v>89</v>
      </c>
      <c r="L17" s="227"/>
      <c r="M17" s="110">
        <f>ROUND(L17*D17,2)</f>
        <v>0</v>
      </c>
      <c r="N17" s="110">
        <f>ROUND(L17*E17,2)</f>
        <v>0</v>
      </c>
      <c r="O17" s="238"/>
      <c r="P17" s="110"/>
      <c r="Q17" s="221" t="e">
        <f t="shared" si="1"/>
        <v>#DIV/0!</v>
      </c>
      <c r="R17" s="202" t="s">
        <v>14</v>
      </c>
      <c r="S17" s="108" t="e">
        <f>W17/U17</f>
        <v>#DIV/0!</v>
      </c>
      <c r="T17" s="110"/>
      <c r="U17" s="221"/>
      <c r="V17" s="234" t="s">
        <v>89</v>
      </c>
      <c r="W17" s="227"/>
      <c r="X17" s="227">
        <f>ROUND(O17*W17,2)</f>
        <v>0</v>
      </c>
      <c r="Y17" s="227">
        <f>ROUND(W17*P17,2)</f>
        <v>0</v>
      </c>
      <c r="Z17" s="110" t="e">
        <f t="shared" si="2"/>
        <v>#DIV/0!</v>
      </c>
      <c r="AA17" s="221" t="e">
        <f t="shared" si="2"/>
        <v>#DIV/0!</v>
      </c>
      <c r="AB17" s="229">
        <f>X17-Y17</f>
        <v>0</v>
      </c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s="65" customFormat="1" ht="30" customHeight="1">
      <c r="A18" s="237"/>
      <c r="B18" s="233" t="s">
        <v>21</v>
      </c>
      <c r="C18" s="234" t="s">
        <v>11</v>
      </c>
      <c r="D18" s="110"/>
      <c r="E18" s="110"/>
      <c r="F18" s="221" t="e">
        <f>ROUND(E18/D18%,1)</f>
        <v>#DIV/0!</v>
      </c>
      <c r="G18" s="236" t="s">
        <v>169</v>
      </c>
      <c r="H18" s="239"/>
      <c r="I18" s="235"/>
      <c r="J18" s="221"/>
      <c r="K18" s="202" t="s">
        <v>11</v>
      </c>
      <c r="L18" s="227">
        <f>ROUND(H18*J18,5)</f>
        <v>0</v>
      </c>
      <c r="M18" s="110">
        <f>ROUND(L18*D18,2)</f>
        <v>0</v>
      </c>
      <c r="N18" s="110">
        <f>ROUND(L18*E18,2)</f>
        <v>0</v>
      </c>
      <c r="O18" s="110"/>
      <c r="P18" s="110"/>
      <c r="Q18" s="221" t="e">
        <f aca="true" t="shared" si="3" ref="Q18:Q27">ROUND(P18/O18%,1)</f>
        <v>#DIV/0!</v>
      </c>
      <c r="R18" s="236" t="s">
        <v>169</v>
      </c>
      <c r="S18" s="239"/>
      <c r="T18" s="110"/>
      <c r="U18" s="221"/>
      <c r="V18" s="202" t="s">
        <v>11</v>
      </c>
      <c r="W18" s="227">
        <f>ROUND(S18*U18,5)</f>
        <v>0</v>
      </c>
      <c r="X18" s="227">
        <f>ROUND(O18*W18,2)</f>
        <v>0</v>
      </c>
      <c r="Y18" s="227">
        <f>ROUND(W18*P18,2)</f>
        <v>0</v>
      </c>
      <c r="Z18" s="110" t="e">
        <f>ROUND(X18/M18%,1)</f>
        <v>#DIV/0!</v>
      </c>
      <c r="AA18" s="221" t="e">
        <f>ROUND(Y18/N18%,1)</f>
        <v>#DIV/0!</v>
      </c>
      <c r="AB18" s="229">
        <f>X18-Y18</f>
        <v>0</v>
      </c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28" s="66" customFormat="1" ht="30" customHeight="1">
      <c r="A19" s="237"/>
      <c r="B19" s="233" t="s">
        <v>21</v>
      </c>
      <c r="C19" s="234" t="s">
        <v>194</v>
      </c>
      <c r="D19" s="110"/>
      <c r="E19" s="110"/>
      <c r="F19" s="221" t="e">
        <f>ROUND(E19/D19%,1)</f>
        <v>#DIV/0!</v>
      </c>
      <c r="G19" s="236" t="s">
        <v>14</v>
      </c>
      <c r="H19" s="108"/>
      <c r="I19" s="235">
        <f>I18</f>
        <v>0</v>
      </c>
      <c r="J19" s="221">
        <f>J18</f>
        <v>0</v>
      </c>
      <c r="K19" s="234" t="s">
        <v>89</v>
      </c>
      <c r="L19" s="227">
        <f>ROUND(H19*J19,5)</f>
        <v>0</v>
      </c>
      <c r="M19" s="110">
        <f>ROUND(L19*D19,2)</f>
        <v>0</v>
      </c>
      <c r="N19" s="110">
        <f>ROUND(L19*E19,2)</f>
        <v>0</v>
      </c>
      <c r="O19" s="110"/>
      <c r="P19" s="110"/>
      <c r="Q19" s="221" t="e">
        <f t="shared" si="3"/>
        <v>#DIV/0!</v>
      </c>
      <c r="R19" s="236" t="s">
        <v>14</v>
      </c>
      <c r="S19" s="239"/>
      <c r="T19" s="110"/>
      <c r="U19" s="221"/>
      <c r="V19" s="234" t="s">
        <v>89</v>
      </c>
      <c r="W19" s="227">
        <f>ROUND(S19*U19,5)</f>
        <v>0</v>
      </c>
      <c r="X19" s="227">
        <f>ROUND(O19*W19,2)</f>
        <v>0</v>
      </c>
      <c r="Y19" s="227">
        <f>ROUND(W19*P19,2)</f>
        <v>0</v>
      </c>
      <c r="Z19" s="110" t="e">
        <f>ROUND(X19/M19%,1)</f>
        <v>#DIV/0!</v>
      </c>
      <c r="AA19" s="221" t="e">
        <f>ROUND(Y19/N19%,1)</f>
        <v>#DIV/0!</v>
      </c>
      <c r="AB19" s="229">
        <f>X19-Y19</f>
        <v>0</v>
      </c>
    </row>
    <row r="20" spans="1:28" s="63" customFormat="1" ht="30" customHeight="1">
      <c r="A20" s="213">
        <v>3</v>
      </c>
      <c r="B20" s="430" t="s">
        <v>93</v>
      </c>
      <c r="C20" s="431"/>
      <c r="D20" s="216" t="e">
        <f>ROUND(M20/L20,5)</f>
        <v>#DIV/0!</v>
      </c>
      <c r="E20" s="216" t="e">
        <f>ROUND(N20/L20,5)</f>
        <v>#DIV/0!</v>
      </c>
      <c r="F20" s="221"/>
      <c r="G20" s="202"/>
      <c r="H20" s="240" t="e">
        <f>L20/J20</f>
        <v>#DIV/0!</v>
      </c>
      <c r="I20" s="216">
        <f>SUM(I21:I23)</f>
        <v>0</v>
      </c>
      <c r="J20" s="217">
        <f>SUM(J21:J23)</f>
        <v>0</v>
      </c>
      <c r="K20" s="215" t="str">
        <f>K21</f>
        <v>куб.м</v>
      </c>
      <c r="L20" s="219">
        <f>SUM(L21:L23)</f>
        <v>0</v>
      </c>
      <c r="M20" s="216">
        <f>SUM(M21:M23)</f>
        <v>0</v>
      </c>
      <c r="N20" s="216">
        <f>SUM(N21:N23)</f>
        <v>0</v>
      </c>
      <c r="O20" s="216" t="e">
        <f>X20/W20</f>
        <v>#DIV/0!</v>
      </c>
      <c r="P20" s="220" t="e">
        <f>Y20/W20</f>
        <v>#DIV/0!</v>
      </c>
      <c r="Q20" s="221" t="e">
        <f t="shared" si="3"/>
        <v>#DIV/0!</v>
      </c>
      <c r="R20" s="215" t="str">
        <f>R21</f>
        <v>м3/чел./мес.</v>
      </c>
      <c r="S20" s="220" t="e">
        <f>W20/U20</f>
        <v>#DIV/0!</v>
      </c>
      <c r="T20" s="216">
        <f>SUM(T21:T23)</f>
        <v>0</v>
      </c>
      <c r="U20" s="217">
        <f>SUM(U21:U23)</f>
        <v>0</v>
      </c>
      <c r="V20" s="215" t="str">
        <f>V21</f>
        <v>куб.м</v>
      </c>
      <c r="W20" s="219">
        <f>SUM(W21:W23)</f>
        <v>0</v>
      </c>
      <c r="X20" s="219">
        <f>SUM(X21:X23)</f>
        <v>0</v>
      </c>
      <c r="Y20" s="219">
        <f>SUM(Y21:Y23)</f>
        <v>0</v>
      </c>
      <c r="Z20" s="216" t="e">
        <f aca="true" t="shared" si="4" ref="Z20:AA24">ROUND(X20/M20%,1)</f>
        <v>#DIV/0!</v>
      </c>
      <c r="AA20" s="217" t="e">
        <f t="shared" si="4"/>
        <v>#DIV/0!</v>
      </c>
      <c r="AB20" s="216">
        <f>SUM(AB21:AB23)</f>
        <v>0</v>
      </c>
    </row>
    <row r="21" spans="1:37" ht="30" customHeight="1" hidden="1">
      <c r="A21" s="213"/>
      <c r="B21" s="233" t="s">
        <v>193</v>
      </c>
      <c r="C21" s="234" t="s">
        <v>196</v>
      </c>
      <c r="D21" s="110"/>
      <c r="E21" s="110"/>
      <c r="F21" s="221" t="e">
        <f>ROUND(E21/D21%,1)</f>
        <v>#DIV/0!</v>
      </c>
      <c r="G21" s="202" t="s">
        <v>14</v>
      </c>
      <c r="H21" s="241" t="e">
        <f>L21/J21</f>
        <v>#DIV/0!</v>
      </c>
      <c r="I21" s="235"/>
      <c r="J21" s="221"/>
      <c r="K21" s="234" t="s">
        <v>89</v>
      </c>
      <c r="L21" s="227"/>
      <c r="M21" s="110">
        <f>ROUND(D21*L21,2)</f>
        <v>0</v>
      </c>
      <c r="N21" s="110">
        <f>ROUND(E21*L21,2)</f>
        <v>0</v>
      </c>
      <c r="O21" s="110"/>
      <c r="P21" s="231"/>
      <c r="Q21" s="221" t="e">
        <f t="shared" si="3"/>
        <v>#DIV/0!</v>
      </c>
      <c r="R21" s="202" t="s">
        <v>14</v>
      </c>
      <c r="S21" s="108" t="e">
        <f>W21/U21</f>
        <v>#DIV/0!</v>
      </c>
      <c r="T21" s="110"/>
      <c r="U21" s="221"/>
      <c r="V21" s="234" t="s">
        <v>89</v>
      </c>
      <c r="W21" s="227"/>
      <c r="X21" s="227">
        <f>ROUND(O21*W21,3)</f>
        <v>0</v>
      </c>
      <c r="Y21" s="227">
        <f>ROUND(W21*P21,3)</f>
        <v>0</v>
      </c>
      <c r="Z21" s="110" t="e">
        <f t="shared" si="4"/>
        <v>#DIV/0!</v>
      </c>
      <c r="AA21" s="221" t="e">
        <f t="shared" si="4"/>
        <v>#DIV/0!</v>
      </c>
      <c r="AB21" s="229">
        <f>X21-Y21</f>
        <v>0</v>
      </c>
      <c r="AC21" s="58"/>
      <c r="AD21" s="58"/>
      <c r="AE21" s="58"/>
      <c r="AF21" s="58"/>
      <c r="AG21" s="58"/>
      <c r="AH21" s="58"/>
      <c r="AI21" s="58"/>
      <c r="AJ21" s="58"/>
      <c r="AK21" s="58"/>
    </row>
    <row r="22" spans="1:37" ht="30" customHeight="1">
      <c r="A22" s="213"/>
      <c r="B22" s="233" t="s">
        <v>195</v>
      </c>
      <c r="C22" s="234" t="s">
        <v>197</v>
      </c>
      <c r="D22" s="110"/>
      <c r="E22" s="110"/>
      <c r="F22" s="221" t="e">
        <f>ROUND(E22/D22%,1)</f>
        <v>#DIV/0!</v>
      </c>
      <c r="G22" s="202" t="s">
        <v>14</v>
      </c>
      <c r="H22" s="241" t="e">
        <f>L22/J22</f>
        <v>#DIV/0!</v>
      </c>
      <c r="I22" s="235"/>
      <c r="J22" s="221"/>
      <c r="K22" s="234" t="s">
        <v>89</v>
      </c>
      <c r="L22" s="227"/>
      <c r="M22" s="110">
        <f>ROUND(D22*L22,2)</f>
        <v>0</v>
      </c>
      <c r="N22" s="110">
        <f>ROUND(E22*L22,2)</f>
        <v>0</v>
      </c>
      <c r="O22" s="110"/>
      <c r="P22" s="231"/>
      <c r="Q22" s="221" t="e">
        <f t="shared" si="3"/>
        <v>#DIV/0!</v>
      </c>
      <c r="R22" s="202" t="s">
        <v>14</v>
      </c>
      <c r="S22" s="108" t="e">
        <f>W22/U22</f>
        <v>#DIV/0!</v>
      </c>
      <c r="T22" s="110"/>
      <c r="U22" s="221"/>
      <c r="V22" s="234" t="s">
        <v>89</v>
      </c>
      <c r="W22" s="227"/>
      <c r="X22" s="227">
        <f>ROUND(O22*W22,2)</f>
        <v>0</v>
      </c>
      <c r="Y22" s="227">
        <f>ROUND(W22*P22,2)</f>
        <v>0</v>
      </c>
      <c r="Z22" s="110" t="e">
        <f>ROUND(X22/M22%,1)</f>
        <v>#DIV/0!</v>
      </c>
      <c r="AA22" s="221" t="e">
        <f>ROUND(Y22/N22%,1)</f>
        <v>#DIV/0!</v>
      </c>
      <c r="AB22" s="229">
        <f>X22-Y22</f>
        <v>0</v>
      </c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28" ht="30" customHeight="1">
      <c r="A23" s="212"/>
      <c r="B23" s="233" t="s">
        <v>21</v>
      </c>
      <c r="C23" s="234" t="s">
        <v>194</v>
      </c>
      <c r="D23" s="110"/>
      <c r="E23" s="110"/>
      <c r="F23" s="221" t="e">
        <f>ROUND(E23/D23%,1)</f>
        <v>#DIV/0!</v>
      </c>
      <c r="G23" s="202" t="s">
        <v>14</v>
      </c>
      <c r="H23" s="239"/>
      <c r="I23" s="235"/>
      <c r="J23" s="221"/>
      <c r="K23" s="234" t="s">
        <v>89</v>
      </c>
      <c r="L23" s="227">
        <f>ROUND(H23*J23,5)</f>
        <v>0</v>
      </c>
      <c r="M23" s="110">
        <f>ROUND(D23*L23,2)</f>
        <v>0</v>
      </c>
      <c r="N23" s="110">
        <f>ROUND(E23*L23,2)</f>
        <v>0</v>
      </c>
      <c r="O23" s="110"/>
      <c r="P23" s="231"/>
      <c r="Q23" s="221" t="e">
        <f t="shared" si="3"/>
        <v>#DIV/0!</v>
      </c>
      <c r="R23" s="202" t="s">
        <v>14</v>
      </c>
      <c r="S23" s="239"/>
      <c r="T23" s="110"/>
      <c r="U23" s="221"/>
      <c r="V23" s="234" t="s">
        <v>89</v>
      </c>
      <c r="W23" s="227">
        <f>ROUND(S23*U23,5)</f>
        <v>0</v>
      </c>
      <c r="X23" s="227">
        <f>ROUND(O23*W23,2)</f>
        <v>0</v>
      </c>
      <c r="Y23" s="227">
        <f>ROUND(W23*P23,2)</f>
        <v>0</v>
      </c>
      <c r="Z23" s="110" t="e">
        <f t="shared" si="4"/>
        <v>#DIV/0!</v>
      </c>
      <c r="AA23" s="221" t="e">
        <f t="shared" si="4"/>
        <v>#DIV/0!</v>
      </c>
      <c r="AB23" s="229">
        <f>X23-Y23</f>
        <v>0</v>
      </c>
    </row>
    <row r="24" spans="1:37" s="63" customFormat="1" ht="30" customHeight="1">
      <c r="A24" s="213">
        <v>4</v>
      </c>
      <c r="B24" s="242" t="s">
        <v>156</v>
      </c>
      <c r="C24" s="234"/>
      <c r="D24" s="216" t="e">
        <f>ROUND(M24/L24,5)</f>
        <v>#DIV/0!</v>
      </c>
      <c r="E24" s="216" t="e">
        <f>ROUND(N24/L24,5)</f>
        <v>#DIV/0!</v>
      </c>
      <c r="F24" s="221"/>
      <c r="G24" s="202"/>
      <c r="H24" s="220" t="e">
        <f>L24/J24</f>
        <v>#DIV/0!</v>
      </c>
      <c r="I24" s="216">
        <f>SUM(I25:I27)</f>
        <v>0</v>
      </c>
      <c r="J24" s="217">
        <f>SUM(J25:J27)</f>
        <v>0</v>
      </c>
      <c r="K24" s="215" t="str">
        <f>K25</f>
        <v>куб.м</v>
      </c>
      <c r="L24" s="219">
        <f>SUM(L25:L27)</f>
        <v>0</v>
      </c>
      <c r="M24" s="216">
        <f>SUM(M25:M27)</f>
        <v>0</v>
      </c>
      <c r="N24" s="216">
        <f>SUM(N25:N27)</f>
        <v>0</v>
      </c>
      <c r="O24" s="216" t="e">
        <f>X24/W24</f>
        <v>#DIV/0!</v>
      </c>
      <c r="P24" s="243" t="e">
        <f>Y24/W24</f>
        <v>#DIV/0!</v>
      </c>
      <c r="Q24" s="221" t="e">
        <f t="shared" si="3"/>
        <v>#DIV/0!</v>
      </c>
      <c r="R24" s="215" t="str">
        <f>R25</f>
        <v>м3/чел./мес.</v>
      </c>
      <c r="S24" s="220" t="e">
        <f>W24/U24</f>
        <v>#DIV/0!</v>
      </c>
      <c r="T24" s="216">
        <f>SUM(T25:T27)</f>
        <v>0</v>
      </c>
      <c r="U24" s="217">
        <f>SUM(U25:U27)</f>
        <v>0</v>
      </c>
      <c r="V24" s="215" t="str">
        <f>K24</f>
        <v>куб.м</v>
      </c>
      <c r="W24" s="219">
        <f>SUM(W25:W27)</f>
        <v>0</v>
      </c>
      <c r="X24" s="219">
        <f>SUM(X25:X27)</f>
        <v>0</v>
      </c>
      <c r="Y24" s="219">
        <f>SUM(Y25:Y27)</f>
        <v>0</v>
      </c>
      <c r="Z24" s="216" t="e">
        <f aca="true" t="shared" si="5" ref="Z24:AA27">ROUND(X24/M24%,1)</f>
        <v>#DIV/0!</v>
      </c>
      <c r="AA24" s="217" t="e">
        <f t="shared" si="4"/>
        <v>#DIV/0!</v>
      </c>
      <c r="AB24" s="216">
        <f>SUM(AB25:AB27)</f>
        <v>0</v>
      </c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28" ht="30" customHeight="1" hidden="1">
      <c r="A25" s="213"/>
      <c r="B25" s="233" t="s">
        <v>193</v>
      </c>
      <c r="C25" s="234" t="s">
        <v>196</v>
      </c>
      <c r="D25" s="110"/>
      <c r="E25" s="110"/>
      <c r="F25" s="221" t="e">
        <f>ROUND(E25/D25%,1)</f>
        <v>#DIV/0!</v>
      </c>
      <c r="G25" s="202" t="s">
        <v>14</v>
      </c>
      <c r="H25" s="108" t="e">
        <f>L25/J25</f>
        <v>#DIV/0!</v>
      </c>
      <c r="I25" s="235"/>
      <c r="J25" s="221"/>
      <c r="K25" s="234" t="s">
        <v>89</v>
      </c>
      <c r="L25" s="227"/>
      <c r="M25" s="110">
        <f>ROUND(D25*L25,2)</f>
        <v>0</v>
      </c>
      <c r="N25" s="110">
        <f>ROUND(E25*L25,2)</f>
        <v>0</v>
      </c>
      <c r="O25" s="110"/>
      <c r="P25" s="110"/>
      <c r="Q25" s="221" t="e">
        <f t="shared" si="3"/>
        <v>#DIV/0!</v>
      </c>
      <c r="R25" s="202" t="s">
        <v>14</v>
      </c>
      <c r="S25" s="108" t="e">
        <f>W25/U25</f>
        <v>#DIV/0!</v>
      </c>
      <c r="T25" s="110"/>
      <c r="U25" s="221"/>
      <c r="V25" s="234" t="s">
        <v>89</v>
      </c>
      <c r="W25" s="227"/>
      <c r="X25" s="227">
        <f>ROUND(O25*W25,3)</f>
        <v>0</v>
      </c>
      <c r="Y25" s="227">
        <f>ROUND(W25*P25,3)</f>
        <v>0</v>
      </c>
      <c r="Z25" s="110" t="e">
        <f t="shared" si="5"/>
        <v>#DIV/0!</v>
      </c>
      <c r="AA25" s="221" t="e">
        <f t="shared" si="5"/>
        <v>#DIV/0!</v>
      </c>
      <c r="AB25" s="229">
        <f>X25-Y25</f>
        <v>0</v>
      </c>
    </row>
    <row r="26" spans="1:28" ht="30" customHeight="1">
      <c r="A26" s="213"/>
      <c r="B26" s="233" t="s">
        <v>195</v>
      </c>
      <c r="C26" s="234" t="s">
        <v>197</v>
      </c>
      <c r="D26" s="110"/>
      <c r="E26" s="110"/>
      <c r="F26" s="221" t="e">
        <f>ROUND(E26/D26%,1)</f>
        <v>#DIV/0!</v>
      </c>
      <c r="G26" s="202" t="s">
        <v>14</v>
      </c>
      <c r="H26" s="108" t="e">
        <f>L26/J26</f>
        <v>#DIV/0!</v>
      </c>
      <c r="I26" s="235"/>
      <c r="J26" s="221"/>
      <c r="K26" s="234" t="s">
        <v>89</v>
      </c>
      <c r="L26" s="227"/>
      <c r="M26" s="110">
        <f>ROUND(D26*L26,2)</f>
        <v>0</v>
      </c>
      <c r="N26" s="110">
        <f>ROUND(E26*L26,2)</f>
        <v>0</v>
      </c>
      <c r="O26" s="110"/>
      <c r="P26" s="110"/>
      <c r="Q26" s="221" t="e">
        <f t="shared" si="3"/>
        <v>#DIV/0!</v>
      </c>
      <c r="R26" s="202" t="s">
        <v>14</v>
      </c>
      <c r="S26" s="108" t="e">
        <f>W26/U26</f>
        <v>#DIV/0!</v>
      </c>
      <c r="T26" s="110"/>
      <c r="U26" s="221"/>
      <c r="V26" s="234" t="s">
        <v>89</v>
      </c>
      <c r="W26" s="227"/>
      <c r="X26" s="227">
        <f>ROUND(O26*W26,2)</f>
        <v>0</v>
      </c>
      <c r="Y26" s="227">
        <f>ROUND(W26*P26,2)</f>
        <v>0</v>
      </c>
      <c r="Z26" s="110" t="e">
        <f>ROUND(X26/M26%,1)</f>
        <v>#DIV/0!</v>
      </c>
      <c r="AA26" s="221" t="e">
        <f>ROUND(Y26/N26%,1)</f>
        <v>#DIV/0!</v>
      </c>
      <c r="AB26" s="229">
        <f>X26-Y26</f>
        <v>0</v>
      </c>
    </row>
    <row r="27" spans="1:28" ht="30" customHeight="1">
      <c r="A27" s="212"/>
      <c r="B27" s="233" t="s">
        <v>13</v>
      </c>
      <c r="C27" s="234" t="s">
        <v>194</v>
      </c>
      <c r="D27" s="110"/>
      <c r="E27" s="110"/>
      <c r="F27" s="221" t="e">
        <f>ROUND(E27/D27%,1)</f>
        <v>#DIV/0!</v>
      </c>
      <c r="G27" s="202" t="s">
        <v>14</v>
      </c>
      <c r="H27" s="241"/>
      <c r="I27" s="235"/>
      <c r="J27" s="221"/>
      <c r="K27" s="234" t="s">
        <v>89</v>
      </c>
      <c r="L27" s="227">
        <f>ROUND(J27*H27,5)</f>
        <v>0</v>
      </c>
      <c r="M27" s="110">
        <f>ROUND(D27*L27,2)</f>
        <v>0</v>
      </c>
      <c r="N27" s="110">
        <f>ROUND(E27*L27,2)</f>
        <v>0</v>
      </c>
      <c r="O27" s="110"/>
      <c r="P27" s="110"/>
      <c r="Q27" s="221" t="e">
        <f t="shared" si="3"/>
        <v>#DIV/0!</v>
      </c>
      <c r="R27" s="202" t="s">
        <v>14</v>
      </c>
      <c r="S27" s="239"/>
      <c r="T27" s="110"/>
      <c r="U27" s="221"/>
      <c r="V27" s="234" t="s">
        <v>89</v>
      </c>
      <c r="W27" s="227">
        <f>ROUND(S27*U27,5)</f>
        <v>0</v>
      </c>
      <c r="X27" s="227">
        <f>ROUND(O27*W27,2)</f>
        <v>0</v>
      </c>
      <c r="Y27" s="227">
        <f>ROUND(W27*P27,2)</f>
        <v>0</v>
      </c>
      <c r="Z27" s="110" t="e">
        <f t="shared" si="5"/>
        <v>#DIV/0!</v>
      </c>
      <c r="AA27" s="221" t="e">
        <f t="shared" si="5"/>
        <v>#DIV/0!</v>
      </c>
      <c r="AB27" s="229">
        <f>X27-Y27</f>
        <v>0</v>
      </c>
    </row>
    <row r="28" spans="1:28" ht="30" customHeight="1" hidden="1">
      <c r="A28" s="213"/>
      <c r="B28" s="244"/>
      <c r="C28" s="234"/>
      <c r="D28" s="235"/>
      <c r="E28" s="110"/>
      <c r="F28" s="221"/>
      <c r="G28" s="202"/>
      <c r="H28" s="108"/>
      <c r="I28" s="110"/>
      <c r="J28" s="221"/>
      <c r="K28" s="234"/>
      <c r="L28" s="227"/>
      <c r="M28" s="110"/>
      <c r="N28" s="110"/>
      <c r="O28" s="235"/>
      <c r="P28" s="110"/>
      <c r="Q28" s="221"/>
      <c r="R28" s="234"/>
      <c r="S28" s="108"/>
      <c r="T28" s="110"/>
      <c r="U28" s="221"/>
      <c r="V28" s="202"/>
      <c r="W28" s="227"/>
      <c r="X28" s="227"/>
      <c r="Y28" s="227"/>
      <c r="Z28" s="110"/>
      <c r="AA28" s="221"/>
      <c r="AB28" s="229"/>
    </row>
    <row r="29" spans="1:37" s="63" customFormat="1" ht="30" customHeight="1">
      <c r="A29" s="213">
        <v>5</v>
      </c>
      <c r="B29" s="242" t="s">
        <v>225</v>
      </c>
      <c r="C29" s="234"/>
      <c r="D29" s="243" t="e">
        <f>ROUND(M29/L29,5)</f>
        <v>#DIV/0!</v>
      </c>
      <c r="E29" s="243" t="e">
        <f>ROUND(N29/L29,5)</f>
        <v>#DIV/0!</v>
      </c>
      <c r="F29" s="221"/>
      <c r="G29" s="202"/>
      <c r="H29" s="220" t="e">
        <f>L29/J29</f>
        <v>#DIV/0!</v>
      </c>
      <c r="I29" s="216">
        <f>I11</f>
        <v>0</v>
      </c>
      <c r="J29" s="217">
        <f>SUM(J30)</f>
        <v>0</v>
      </c>
      <c r="K29" s="215" t="str">
        <f>K30</f>
        <v>квт.час</v>
      </c>
      <c r="L29" s="219">
        <f>SUM(L30:L30)</f>
        <v>0</v>
      </c>
      <c r="M29" s="216">
        <f>SUM(M30:M30)</f>
        <v>0</v>
      </c>
      <c r="N29" s="216">
        <f>SUM(N30:N30)</f>
        <v>0</v>
      </c>
      <c r="O29" s="243" t="e">
        <f>X29/W29</f>
        <v>#DIV/0!</v>
      </c>
      <c r="P29" s="243" t="e">
        <f>Y29/W29</f>
        <v>#DIV/0!</v>
      </c>
      <c r="Q29" s="221" t="e">
        <f>ROUND(P29/O29%,1)</f>
        <v>#DIV/0!</v>
      </c>
      <c r="R29" s="215" t="str">
        <f>R30</f>
        <v>квт.час/чел./мес.</v>
      </c>
      <c r="S29" s="220" t="e">
        <f>W29/U29</f>
        <v>#DIV/0!</v>
      </c>
      <c r="T29" s="216">
        <f>T11</f>
        <v>0</v>
      </c>
      <c r="U29" s="217">
        <f>SUM(U30:U30)</f>
        <v>0</v>
      </c>
      <c r="V29" s="215" t="str">
        <f>V30</f>
        <v>квт.час</v>
      </c>
      <c r="W29" s="219">
        <f>SUM(W30:W30)</f>
        <v>0</v>
      </c>
      <c r="X29" s="219">
        <f>SUM(X30:X30)</f>
        <v>0</v>
      </c>
      <c r="Y29" s="219">
        <f>SUM(Y30:Y30)</f>
        <v>0</v>
      </c>
      <c r="Z29" s="110" t="e">
        <f>ROUND(X29/M29%,1)</f>
        <v>#DIV/0!</v>
      </c>
      <c r="AA29" s="221" t="e">
        <f>ROUND(Y29/N29%,1)</f>
        <v>#DIV/0!</v>
      </c>
      <c r="AB29" s="229">
        <f>X29-Y29</f>
        <v>0</v>
      </c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28" ht="30" customHeight="1">
      <c r="A30" s="212"/>
      <c r="B30" s="233" t="s">
        <v>15</v>
      </c>
      <c r="C30" s="234" t="s">
        <v>16</v>
      </c>
      <c r="D30" s="110"/>
      <c r="E30" s="110"/>
      <c r="F30" s="221" t="e">
        <f>ROUND(E30/D30%,1)</f>
        <v>#DIV/0!</v>
      </c>
      <c r="G30" s="202" t="s">
        <v>17</v>
      </c>
      <c r="H30" s="108"/>
      <c r="I30" s="110"/>
      <c r="J30" s="221"/>
      <c r="K30" s="234" t="s">
        <v>16</v>
      </c>
      <c r="L30" s="245">
        <f>ROUND(J30*H30,5)</f>
        <v>0</v>
      </c>
      <c r="M30" s="110">
        <f>ROUND(D30*L30,2)</f>
        <v>0</v>
      </c>
      <c r="N30" s="110">
        <f>ROUND(E30*L30,2)</f>
        <v>0</v>
      </c>
      <c r="O30" s="110"/>
      <c r="P30" s="110"/>
      <c r="Q30" s="221" t="e">
        <f>ROUND(P30/O30%,1)</f>
        <v>#DIV/0!</v>
      </c>
      <c r="R30" s="202" t="s">
        <v>17</v>
      </c>
      <c r="S30" s="108"/>
      <c r="T30" s="110"/>
      <c r="U30" s="221"/>
      <c r="V30" s="234" t="s">
        <v>16</v>
      </c>
      <c r="W30" s="227">
        <f>ROUND(U30*S30,5)</f>
        <v>0</v>
      </c>
      <c r="X30" s="227">
        <f>ROUND(O30*W30,2)</f>
        <v>0</v>
      </c>
      <c r="Y30" s="227">
        <f>ROUND(P30*W30,2)</f>
        <v>0</v>
      </c>
      <c r="Z30" s="110" t="e">
        <f>ROUND(X30/M30%,1)</f>
        <v>#DIV/0!</v>
      </c>
      <c r="AA30" s="221" t="e">
        <f>ROUND(Y30/N30%,1)</f>
        <v>#DIV/0!</v>
      </c>
      <c r="AB30" s="229">
        <f>X30-Y30</f>
        <v>0</v>
      </c>
    </row>
    <row r="31" spans="1:28" ht="30" customHeight="1">
      <c r="A31" s="246"/>
      <c r="B31" s="247" t="s">
        <v>3</v>
      </c>
      <c r="C31" s="248" t="s">
        <v>4</v>
      </c>
      <c r="D31" s="176" t="s">
        <v>4</v>
      </c>
      <c r="E31" s="176" t="s">
        <v>4</v>
      </c>
      <c r="F31" s="175" t="s">
        <v>4</v>
      </c>
      <c r="G31" s="248" t="s">
        <v>4</v>
      </c>
      <c r="H31" s="178" t="s">
        <v>4</v>
      </c>
      <c r="I31" s="176" t="s">
        <v>4</v>
      </c>
      <c r="J31" s="175" t="s">
        <v>4</v>
      </c>
      <c r="K31" s="248" t="s">
        <v>4</v>
      </c>
      <c r="L31" s="249" t="s">
        <v>4</v>
      </c>
      <c r="M31" s="176">
        <f>M11+M14+M20+M24+M29</f>
        <v>0</v>
      </c>
      <c r="N31" s="176">
        <f>N11+N14+N20+N24+N29</f>
        <v>0</v>
      </c>
      <c r="O31" s="176" t="s">
        <v>4</v>
      </c>
      <c r="P31" s="176" t="s">
        <v>4</v>
      </c>
      <c r="Q31" s="175" t="s">
        <v>4</v>
      </c>
      <c r="R31" s="248" t="s">
        <v>4</v>
      </c>
      <c r="S31" s="178" t="s">
        <v>4</v>
      </c>
      <c r="T31" s="176" t="s">
        <v>4</v>
      </c>
      <c r="U31" s="175" t="s">
        <v>4</v>
      </c>
      <c r="V31" s="248" t="s">
        <v>4</v>
      </c>
      <c r="W31" s="249" t="s">
        <v>4</v>
      </c>
      <c r="X31" s="249">
        <f>X11+X14+X20+X24+X29</f>
        <v>0</v>
      </c>
      <c r="Y31" s="249">
        <f>Y11+Y14+Y20+Y24+Y29</f>
        <v>0</v>
      </c>
      <c r="Z31" s="216" t="e">
        <f>ROUND(X31/M31%,1)</f>
        <v>#DIV/0!</v>
      </c>
      <c r="AA31" s="217" t="e">
        <f>Y31/N31%</f>
        <v>#DIV/0!</v>
      </c>
      <c r="AB31" s="176">
        <f>AB11+AB14+AB20+AB24+AB29</f>
        <v>0</v>
      </c>
    </row>
    <row r="32" spans="1:28" ht="32.25" customHeight="1" thickBot="1">
      <c r="A32" s="250"/>
      <c r="B32" s="251" t="s">
        <v>18</v>
      </c>
      <c r="C32" s="252" t="s">
        <v>4</v>
      </c>
      <c r="D32" s="253" t="s">
        <v>4</v>
      </c>
      <c r="E32" s="253" t="s">
        <v>4</v>
      </c>
      <c r="F32" s="254" t="s">
        <v>4</v>
      </c>
      <c r="G32" s="255" t="s">
        <v>4</v>
      </c>
      <c r="H32" s="256" t="s">
        <v>4</v>
      </c>
      <c r="I32" s="253" t="s">
        <v>4</v>
      </c>
      <c r="J32" s="254" t="s">
        <v>4</v>
      </c>
      <c r="K32" s="255" t="s">
        <v>4</v>
      </c>
      <c r="L32" s="257" t="s">
        <v>4</v>
      </c>
      <c r="M32" s="253" t="s">
        <v>4</v>
      </c>
      <c r="N32" s="253" t="s">
        <v>4</v>
      </c>
      <c r="O32" s="253" t="s">
        <v>4</v>
      </c>
      <c r="P32" s="253" t="s">
        <v>4</v>
      </c>
      <c r="Q32" s="254" t="s">
        <v>4</v>
      </c>
      <c r="R32" s="255" t="s">
        <v>4</v>
      </c>
      <c r="S32" s="256" t="s">
        <v>4</v>
      </c>
      <c r="T32" s="253" t="s">
        <v>4</v>
      </c>
      <c r="U32" s="254" t="s">
        <v>4</v>
      </c>
      <c r="V32" s="255" t="s">
        <v>4</v>
      </c>
      <c r="W32" s="257" t="s">
        <v>4</v>
      </c>
      <c r="X32" s="257" t="s">
        <v>4</v>
      </c>
      <c r="Y32" s="257">
        <f>ROUND(N31*1,2)</f>
        <v>0</v>
      </c>
      <c r="Z32" s="253" t="s">
        <v>4</v>
      </c>
      <c r="AA32" s="258" t="e">
        <f>ROUND(Y32/N31%,2)</f>
        <v>#DIV/0!</v>
      </c>
      <c r="AB32" s="259">
        <f>X31-Y32</f>
        <v>0</v>
      </c>
    </row>
    <row r="33" spans="1:30" ht="30" customHeight="1">
      <c r="A33" s="189"/>
      <c r="B33" s="423" t="s">
        <v>227</v>
      </c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34"/>
      <c r="AD33" s="34"/>
    </row>
    <row r="34" spans="1:30" ht="30" customHeight="1">
      <c r="A34" s="189"/>
      <c r="B34" s="146"/>
      <c r="C34" s="147"/>
      <c r="D34" s="143"/>
      <c r="E34" s="198"/>
      <c r="F34" s="189"/>
      <c r="G34" s="191"/>
      <c r="H34" s="260"/>
      <c r="I34" s="198"/>
      <c r="J34" s="148"/>
      <c r="K34" s="147"/>
      <c r="L34" s="149"/>
      <c r="M34" s="143"/>
      <c r="N34" s="143"/>
      <c r="O34" s="143"/>
      <c r="P34" s="143"/>
      <c r="Q34" s="261"/>
      <c r="R34" s="262"/>
      <c r="S34" s="263"/>
      <c r="T34" s="182"/>
      <c r="U34" s="261"/>
      <c r="V34" s="191"/>
      <c r="W34" s="196"/>
      <c r="X34" s="183"/>
      <c r="Y34" s="196"/>
      <c r="Z34" s="264"/>
      <c r="AA34" s="261"/>
      <c r="AB34" s="182"/>
      <c r="AC34" s="34"/>
      <c r="AD34" s="34"/>
    </row>
    <row r="35" spans="1:28" s="37" customFormat="1" ht="30" customHeight="1">
      <c r="A35" s="189" t="s">
        <v>159</v>
      </c>
      <c r="B35" s="450" t="s">
        <v>105</v>
      </c>
      <c r="C35" s="450"/>
      <c r="D35" s="450"/>
      <c r="E35" s="198"/>
      <c r="F35" s="265"/>
      <c r="G35" s="150"/>
      <c r="H35" s="151"/>
      <c r="I35" s="266" t="s">
        <v>161</v>
      </c>
      <c r="J35" s="267"/>
      <c r="K35" s="153"/>
      <c r="L35" s="149"/>
      <c r="M35" s="143"/>
      <c r="N35" s="143"/>
      <c r="O35" s="143"/>
      <c r="P35" s="143"/>
      <c r="Q35" s="154"/>
      <c r="R35" s="147"/>
      <c r="S35" s="155"/>
      <c r="T35" s="143"/>
      <c r="U35" s="154"/>
      <c r="V35" s="150"/>
      <c r="W35" s="149"/>
      <c r="X35" s="149"/>
      <c r="Y35" s="149"/>
      <c r="Z35" s="143"/>
      <c r="AA35" s="154"/>
      <c r="AB35" s="143"/>
    </row>
    <row r="36" spans="1:28" s="37" customFormat="1" ht="17.25" customHeight="1">
      <c r="A36" s="154"/>
      <c r="B36" s="146"/>
      <c r="C36" s="268"/>
      <c r="D36" s="135"/>
      <c r="E36" s="156" t="s">
        <v>163</v>
      </c>
      <c r="F36" s="269"/>
      <c r="G36" s="270"/>
      <c r="H36" s="271"/>
      <c r="I36" s="135"/>
      <c r="J36" s="269"/>
      <c r="K36" s="153"/>
      <c r="L36" s="149"/>
      <c r="M36" s="143"/>
      <c r="N36" s="143"/>
      <c r="O36" s="143"/>
      <c r="P36" s="143"/>
      <c r="Q36" s="154"/>
      <c r="R36" s="147"/>
      <c r="S36" s="155"/>
      <c r="T36" s="143"/>
      <c r="U36" s="154"/>
      <c r="V36" s="270"/>
      <c r="W36" s="149"/>
      <c r="X36" s="149"/>
      <c r="Y36" s="149"/>
      <c r="Z36" s="143"/>
      <c r="AA36" s="154"/>
      <c r="AB36" s="143"/>
    </row>
    <row r="37" spans="1:28" s="37" customFormat="1" ht="12.75" customHeight="1">
      <c r="A37" s="189"/>
      <c r="B37" s="146"/>
      <c r="C37" s="191"/>
      <c r="D37" s="198"/>
      <c r="E37" s="198"/>
      <c r="F37" s="265"/>
      <c r="G37" s="272"/>
      <c r="H37" s="260"/>
      <c r="I37" s="266"/>
      <c r="J37" s="267"/>
      <c r="K37" s="153"/>
      <c r="L37" s="149"/>
      <c r="M37" s="143"/>
      <c r="N37" s="143"/>
      <c r="O37" s="143"/>
      <c r="P37" s="143"/>
      <c r="Q37" s="154"/>
      <c r="R37" s="147"/>
      <c r="S37" s="155"/>
      <c r="T37" s="143"/>
      <c r="U37" s="154"/>
      <c r="V37" s="272"/>
      <c r="W37" s="149"/>
      <c r="X37" s="149"/>
      <c r="Y37" s="149"/>
      <c r="Z37" s="143"/>
      <c r="AA37" s="154"/>
      <c r="AB37" s="143"/>
    </row>
    <row r="38" spans="2:27" s="37" customFormat="1" ht="30" customHeight="1">
      <c r="B38" s="80" t="s">
        <v>96</v>
      </c>
      <c r="C38" s="273"/>
      <c r="D38" s="41"/>
      <c r="E38" s="41"/>
      <c r="F38" s="274"/>
      <c r="G38" s="273"/>
      <c r="H38" s="275"/>
      <c r="I38" s="41" t="s">
        <v>162</v>
      </c>
      <c r="J38" s="276"/>
      <c r="K38" s="79"/>
      <c r="L38" s="68"/>
      <c r="O38" s="143"/>
      <c r="P38" s="143"/>
      <c r="Q38" s="70"/>
      <c r="R38" s="72"/>
      <c r="S38" s="69"/>
      <c r="U38" s="70"/>
      <c r="V38" s="273"/>
      <c r="W38" s="68"/>
      <c r="X38" s="68"/>
      <c r="Y38" s="68"/>
      <c r="AA38" s="70"/>
    </row>
    <row r="39" spans="1:27" s="37" customFormat="1" ht="30" customHeight="1">
      <c r="A39" s="80"/>
      <c r="B39" s="80" t="s">
        <v>90</v>
      </c>
      <c r="C39" s="277"/>
      <c r="D39" s="278"/>
      <c r="E39" s="279"/>
      <c r="F39" s="274"/>
      <c r="G39" s="273"/>
      <c r="H39" s="280"/>
      <c r="I39" s="41"/>
      <c r="J39" s="276"/>
      <c r="K39" s="79"/>
      <c r="L39" s="68"/>
      <c r="O39" s="143"/>
      <c r="P39" s="143"/>
      <c r="Q39" s="70"/>
      <c r="R39" s="72"/>
      <c r="S39" s="69"/>
      <c r="U39" s="70"/>
      <c r="V39" s="273"/>
      <c r="W39" s="68"/>
      <c r="X39" s="68"/>
      <c r="Y39" s="68"/>
      <c r="AA39" s="70"/>
    </row>
    <row r="40" spans="2:27" s="37" customFormat="1" ht="30" customHeight="1">
      <c r="B40" s="73"/>
      <c r="C40" s="72"/>
      <c r="F40" s="274"/>
      <c r="G40" s="77"/>
      <c r="H40" s="69"/>
      <c r="I40" s="36"/>
      <c r="J40" s="71"/>
      <c r="K40" s="79"/>
      <c r="L40" s="68"/>
      <c r="O40" s="143"/>
      <c r="P40" s="143"/>
      <c r="Q40" s="70"/>
      <c r="R40" s="72"/>
      <c r="S40" s="69"/>
      <c r="U40" s="70"/>
      <c r="V40" s="77"/>
      <c r="W40" s="68"/>
      <c r="X40" s="68"/>
      <c r="Y40" s="68"/>
      <c r="AA40" s="70"/>
    </row>
    <row r="41" spans="1:28" ht="30" customHeight="1">
      <c r="A41" s="80"/>
      <c r="B41" s="190"/>
      <c r="C41" s="281"/>
      <c r="D41" s="282"/>
      <c r="E41" s="282"/>
      <c r="F41" s="283"/>
      <c r="G41" s="284"/>
      <c r="H41" s="285"/>
      <c r="I41" s="282"/>
      <c r="J41" s="283"/>
      <c r="K41" s="284"/>
      <c r="L41" s="286"/>
      <c r="M41" s="282"/>
      <c r="N41" s="282"/>
      <c r="O41" s="287"/>
      <c r="P41" s="287"/>
      <c r="Q41" s="283"/>
      <c r="R41" s="284"/>
      <c r="S41" s="285"/>
      <c r="T41" s="288"/>
      <c r="U41" s="276"/>
      <c r="V41" s="284"/>
      <c r="W41" s="289"/>
      <c r="X41" s="286"/>
      <c r="Y41" s="286"/>
      <c r="Z41" s="282"/>
      <c r="AA41" s="283"/>
      <c r="AB41" s="282"/>
    </row>
    <row r="42" spans="2:23" ht="30" customHeight="1">
      <c r="B42" s="75"/>
      <c r="C42" s="78"/>
      <c r="F42" s="57"/>
      <c r="J42" s="57"/>
      <c r="T42" s="51"/>
      <c r="U42" s="57"/>
      <c r="W42" s="52"/>
    </row>
    <row r="43" spans="20:23" ht="30" customHeight="1">
      <c r="T43" s="51"/>
      <c r="U43" s="57"/>
      <c r="W43" s="52"/>
    </row>
  </sheetData>
  <sheetProtection/>
  <mergeCells count="32">
    <mergeCell ref="B35:D35"/>
    <mergeCell ref="Q5:Q6"/>
    <mergeCell ref="B10:AB10"/>
    <mergeCell ref="V5:W5"/>
    <mergeCell ref="T5:T6"/>
    <mergeCell ref="P5:P6"/>
    <mergeCell ref="B9:AB9"/>
    <mergeCell ref="R5:S5"/>
    <mergeCell ref="K5:L5"/>
    <mergeCell ref="U5:U6"/>
    <mergeCell ref="AB4:AB6"/>
    <mergeCell ref="O5:O6"/>
    <mergeCell ref="M5:N5"/>
    <mergeCell ref="D4:N4"/>
    <mergeCell ref="Z4:AA5"/>
    <mergeCell ref="O4:Y4"/>
    <mergeCell ref="B4:B7"/>
    <mergeCell ref="B14:C14"/>
    <mergeCell ref="F5:F6"/>
    <mergeCell ref="G5:H5"/>
    <mergeCell ref="A4:A7"/>
    <mergeCell ref="J5:J6"/>
    <mergeCell ref="B33:AB33"/>
    <mergeCell ref="X1:AB1"/>
    <mergeCell ref="A2:W2"/>
    <mergeCell ref="A3:W3"/>
    <mergeCell ref="X5:Y5"/>
    <mergeCell ref="B20:C20"/>
    <mergeCell ref="D5:D6"/>
    <mergeCell ref="E5:E6"/>
    <mergeCell ref="I5:I6"/>
    <mergeCell ref="C4:C7"/>
  </mergeCells>
  <printOptions horizontalCentered="1"/>
  <pageMargins left="0" right="0.1968503937007874" top="0.15748031496062992" bottom="0" header="0.15748031496062992" footer="0.1574803149606299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Normal="70" zoomScalePageLayoutView="0" workbookViewId="0" topLeftCell="A4">
      <selection activeCell="C6" sqref="C6:C7"/>
    </sheetView>
  </sheetViews>
  <sheetFormatPr defaultColWidth="9.00390625" defaultRowHeight="12.75"/>
  <cols>
    <col min="1" max="1" width="37.25390625" style="0" customWidth="1"/>
    <col min="2" max="2" width="12.25390625" style="112" customWidth="1"/>
    <col min="3" max="3" width="17.00390625" style="0" customWidth="1"/>
    <col min="4" max="4" width="13.875" style="0" customWidth="1"/>
    <col min="5" max="5" width="16.625" style="29" customWidth="1"/>
    <col min="6" max="6" width="15.25390625" style="33" customWidth="1"/>
    <col min="7" max="7" width="23.125" style="0" customWidth="1"/>
    <col min="8" max="8" width="50.25390625" style="0" customWidth="1"/>
    <col min="9" max="9" width="14.125" style="112" customWidth="1"/>
    <col min="10" max="10" width="18.125" style="0" customWidth="1"/>
    <col min="11" max="11" width="13.125" style="0" customWidth="1"/>
    <col min="12" max="12" width="17.875" style="29" customWidth="1"/>
    <col min="13" max="13" width="15.75390625" style="33" customWidth="1"/>
    <col min="14" max="14" width="24.25390625" style="0" customWidth="1"/>
    <col min="16" max="16" width="12.25390625" style="0" customWidth="1"/>
  </cols>
  <sheetData>
    <row r="1" spans="1:15" ht="64.5" customHeight="1">
      <c r="A1" s="119"/>
      <c r="B1" s="119"/>
      <c r="C1" s="119"/>
      <c r="D1" s="119"/>
      <c r="E1" s="157"/>
      <c r="F1" s="158"/>
      <c r="G1" s="119"/>
      <c r="H1" s="119"/>
      <c r="I1" s="119"/>
      <c r="J1" s="468" t="s">
        <v>182</v>
      </c>
      <c r="K1" s="468"/>
      <c r="L1" s="469"/>
      <c r="M1" s="469"/>
      <c r="N1" s="469"/>
      <c r="O1" s="7"/>
    </row>
    <row r="2" spans="1:15" ht="10.5" customHeight="1">
      <c r="A2" s="119"/>
      <c r="B2" s="119"/>
      <c r="C2" s="119"/>
      <c r="D2" s="119"/>
      <c r="E2" s="157"/>
      <c r="F2" s="158"/>
      <c r="G2" s="119"/>
      <c r="H2" s="119"/>
      <c r="I2" s="119"/>
      <c r="J2" s="119"/>
      <c r="K2" s="119"/>
      <c r="L2" s="157"/>
      <c r="M2" s="158"/>
      <c r="N2" s="119"/>
      <c r="O2" s="7"/>
    </row>
    <row r="3" spans="1:15" ht="18" customHeight="1">
      <c r="A3" s="470" t="s">
        <v>122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7"/>
    </row>
    <row r="4" spans="1:15" ht="18.75" customHeight="1">
      <c r="A4" s="471" t="s">
        <v>200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7"/>
    </row>
    <row r="5" spans="1:15" ht="5.25" customHeight="1">
      <c r="A5" s="119"/>
      <c r="B5" s="119"/>
      <c r="C5" s="119"/>
      <c r="D5" s="119"/>
      <c r="E5" s="159"/>
      <c r="F5" s="158"/>
      <c r="G5" s="119"/>
      <c r="H5" s="119"/>
      <c r="I5" s="119"/>
      <c r="J5" s="119"/>
      <c r="K5" s="119"/>
      <c r="L5" s="157"/>
      <c r="M5" s="158"/>
      <c r="N5" s="119"/>
      <c r="O5" s="7"/>
    </row>
    <row r="6" spans="1:15" ht="87" customHeight="1">
      <c r="A6" s="461" t="s">
        <v>199</v>
      </c>
      <c r="B6" s="466" t="s">
        <v>167</v>
      </c>
      <c r="C6" s="461" t="s">
        <v>228</v>
      </c>
      <c r="D6" s="466" t="s">
        <v>207</v>
      </c>
      <c r="E6" s="465" t="s">
        <v>166</v>
      </c>
      <c r="F6" s="462" t="s">
        <v>172</v>
      </c>
      <c r="G6" s="160" t="s">
        <v>120</v>
      </c>
      <c r="H6" s="460" t="s">
        <v>103</v>
      </c>
      <c r="I6" s="466" t="s">
        <v>167</v>
      </c>
      <c r="J6" s="461" t="s">
        <v>211</v>
      </c>
      <c r="K6" s="466" t="s">
        <v>207</v>
      </c>
      <c r="L6" s="462" t="s">
        <v>201</v>
      </c>
      <c r="M6" s="463" t="s">
        <v>146</v>
      </c>
      <c r="N6" s="160" t="s">
        <v>120</v>
      </c>
      <c r="O6" s="7"/>
    </row>
    <row r="7" spans="1:15" ht="26.25" customHeight="1">
      <c r="A7" s="461"/>
      <c r="B7" s="467"/>
      <c r="C7" s="461"/>
      <c r="D7" s="467"/>
      <c r="E7" s="465"/>
      <c r="F7" s="462"/>
      <c r="G7" s="160" t="s">
        <v>11</v>
      </c>
      <c r="H7" s="460"/>
      <c r="I7" s="467"/>
      <c r="J7" s="461"/>
      <c r="K7" s="467"/>
      <c r="L7" s="462"/>
      <c r="M7" s="464"/>
      <c r="N7" s="160" t="s">
        <v>11</v>
      </c>
      <c r="O7" s="7"/>
    </row>
    <row r="8" spans="1:15" ht="15.75" customHeight="1">
      <c r="A8" s="160">
        <v>1</v>
      </c>
      <c r="B8" s="144">
        <f aca="true" t="shared" si="0" ref="B8:N8">A8+1</f>
        <v>2</v>
      </c>
      <c r="C8" s="144">
        <f t="shared" si="0"/>
        <v>3</v>
      </c>
      <c r="D8" s="414">
        <f t="shared" si="0"/>
        <v>4</v>
      </c>
      <c r="E8" s="414">
        <f t="shared" si="0"/>
        <v>5</v>
      </c>
      <c r="F8" s="414">
        <f t="shared" si="0"/>
        <v>6</v>
      </c>
      <c r="G8" s="414">
        <f t="shared" si="0"/>
        <v>7</v>
      </c>
      <c r="H8" s="414">
        <f t="shared" si="0"/>
        <v>8</v>
      </c>
      <c r="I8" s="414">
        <f t="shared" si="0"/>
        <v>9</v>
      </c>
      <c r="J8" s="414">
        <f t="shared" si="0"/>
        <v>10</v>
      </c>
      <c r="K8" s="414">
        <f t="shared" si="0"/>
        <v>11</v>
      </c>
      <c r="L8" s="414">
        <f t="shared" si="0"/>
        <v>12</v>
      </c>
      <c r="M8" s="414">
        <f t="shared" si="0"/>
        <v>13</v>
      </c>
      <c r="N8" s="414">
        <f t="shared" si="0"/>
        <v>14</v>
      </c>
      <c r="O8" s="7"/>
    </row>
    <row r="9" spans="1:15" ht="18" customHeight="1">
      <c r="A9" s="113" t="s">
        <v>104</v>
      </c>
      <c r="B9" s="113"/>
      <c r="C9" s="161"/>
      <c r="D9" s="161"/>
      <c r="E9" s="162"/>
      <c r="F9" s="163"/>
      <c r="G9" s="164"/>
      <c r="H9" s="121" t="s">
        <v>104</v>
      </c>
      <c r="I9" s="121"/>
      <c r="J9" s="165"/>
      <c r="K9" s="165"/>
      <c r="L9" s="162"/>
      <c r="M9" s="163"/>
      <c r="N9" s="164"/>
      <c r="O9" s="7"/>
    </row>
    <row r="10" spans="1:15" ht="63.75" customHeight="1">
      <c r="A10" s="114" t="s">
        <v>214</v>
      </c>
      <c r="B10" s="114"/>
      <c r="C10" s="166"/>
      <c r="D10" s="166"/>
      <c r="E10" s="167"/>
      <c r="F10" s="168"/>
      <c r="G10" s="169"/>
      <c r="H10" s="114" t="s">
        <v>214</v>
      </c>
      <c r="I10" s="122"/>
      <c r="J10" s="169"/>
      <c r="K10" s="169"/>
      <c r="L10" s="167"/>
      <c r="M10" s="170"/>
      <c r="N10" s="169"/>
      <c r="O10" s="7"/>
    </row>
    <row r="11" spans="1:15" ht="66.75" customHeight="1">
      <c r="A11" s="114" t="s">
        <v>212</v>
      </c>
      <c r="B11" s="114"/>
      <c r="C11" s="171"/>
      <c r="D11" s="171"/>
      <c r="E11" s="96"/>
      <c r="F11" s="168"/>
      <c r="G11" s="169"/>
      <c r="H11" s="114" t="s">
        <v>212</v>
      </c>
      <c r="I11" s="122"/>
      <c r="J11" s="169"/>
      <c r="K11" s="169"/>
      <c r="L11" s="96"/>
      <c r="M11" s="170"/>
      <c r="N11" s="169"/>
      <c r="O11" s="7"/>
    </row>
    <row r="12" spans="1:15" ht="30" customHeight="1">
      <c r="A12" s="114" t="s">
        <v>101</v>
      </c>
      <c r="B12" s="114"/>
      <c r="C12" s="169"/>
      <c r="D12" s="169"/>
      <c r="E12" s="167"/>
      <c r="F12" s="172"/>
      <c r="G12" s="169"/>
      <c r="H12" s="114" t="s">
        <v>101</v>
      </c>
      <c r="I12" s="122"/>
      <c r="J12" s="169"/>
      <c r="K12" s="169"/>
      <c r="L12" s="167"/>
      <c r="M12" s="172"/>
      <c r="N12" s="169"/>
      <c r="O12" s="7"/>
    </row>
    <row r="13" spans="1:15" ht="32.25" customHeight="1">
      <c r="A13" s="114" t="s">
        <v>215</v>
      </c>
      <c r="B13" s="114"/>
      <c r="C13" s="169"/>
      <c r="D13" s="169"/>
      <c r="E13" s="167"/>
      <c r="F13" s="172"/>
      <c r="G13" s="169"/>
      <c r="H13" s="114" t="s">
        <v>223</v>
      </c>
      <c r="I13" s="122"/>
      <c r="J13" s="169"/>
      <c r="K13" s="169"/>
      <c r="L13" s="167"/>
      <c r="M13" s="172"/>
      <c r="N13" s="169"/>
      <c r="O13" s="7"/>
    </row>
    <row r="14" spans="1:15" ht="35.25" customHeight="1">
      <c r="A14" s="114"/>
      <c r="B14" s="114"/>
      <c r="C14" s="169"/>
      <c r="D14" s="169"/>
      <c r="E14" s="167"/>
      <c r="F14" s="172"/>
      <c r="G14" s="169"/>
      <c r="H14" s="173" t="s">
        <v>218</v>
      </c>
      <c r="I14" s="122"/>
      <c r="J14" s="169"/>
      <c r="K14" s="169"/>
      <c r="L14" s="167"/>
      <c r="M14" s="172"/>
      <c r="N14" s="169"/>
      <c r="O14" s="7"/>
    </row>
    <row r="15" spans="1:15" ht="18.75" customHeight="1">
      <c r="A15" s="357" t="s">
        <v>88</v>
      </c>
      <c r="B15" s="115"/>
      <c r="C15" s="174" t="e">
        <f>ROUND(G15/E15/D15,9)</f>
        <v>#DIV/0!</v>
      </c>
      <c r="D15" s="174"/>
      <c r="E15" s="175">
        <f>SUM(E10:E13)</f>
        <v>0</v>
      </c>
      <c r="F15" s="176">
        <f>SUM(F10:F13)</f>
        <v>0</v>
      </c>
      <c r="G15" s="117">
        <f>SUM(G10:G13)</f>
        <v>0</v>
      </c>
      <c r="H15" s="115" t="s">
        <v>88</v>
      </c>
      <c r="I15" s="115"/>
      <c r="J15" s="177" t="e">
        <f>ROUND(N15/L15/K15,9)</f>
        <v>#DIV/0!</v>
      </c>
      <c r="K15" s="177"/>
      <c r="L15" s="175">
        <f>SUM(L9:L14)</f>
        <v>0</v>
      </c>
      <c r="M15" s="176">
        <f>SUM(M10:M14)</f>
        <v>0</v>
      </c>
      <c r="N15" s="178">
        <f>SUM(N10:N14)</f>
        <v>0</v>
      </c>
      <c r="O15" s="7"/>
    </row>
    <row r="16" spans="1:15" ht="33.75" customHeight="1">
      <c r="A16" s="114" t="s">
        <v>216</v>
      </c>
      <c r="B16" s="115"/>
      <c r="C16" s="174"/>
      <c r="D16" s="174"/>
      <c r="E16" s="175"/>
      <c r="F16" s="176"/>
      <c r="G16" s="117"/>
      <c r="H16" s="114" t="s">
        <v>216</v>
      </c>
      <c r="I16" s="115"/>
      <c r="J16" s="177"/>
      <c r="K16" s="177"/>
      <c r="L16" s="175"/>
      <c r="M16" s="176"/>
      <c r="N16" s="178"/>
      <c r="O16" s="7"/>
    </row>
    <row r="17" spans="1:15" ht="35.25" customHeight="1">
      <c r="A17" s="116"/>
      <c r="B17" s="116"/>
      <c r="C17" s="117"/>
      <c r="D17" s="117"/>
      <c r="E17" s="179"/>
      <c r="F17" s="176"/>
      <c r="G17" s="117"/>
      <c r="H17" s="173" t="s">
        <v>219</v>
      </c>
      <c r="I17" s="116"/>
      <c r="J17" s="117"/>
      <c r="K17" s="117"/>
      <c r="L17" s="179"/>
      <c r="M17" s="176"/>
      <c r="N17" s="178"/>
      <c r="O17" s="7"/>
    </row>
    <row r="18" spans="1:15" ht="15.75">
      <c r="A18" s="422" t="s">
        <v>91</v>
      </c>
      <c r="B18" s="117"/>
      <c r="C18" s="174" t="e">
        <f>ROUND(G18/E18/D18,9)</f>
        <v>#DIV/0!</v>
      </c>
      <c r="D18" s="174"/>
      <c r="E18" s="179">
        <f>E15+E16</f>
        <v>0</v>
      </c>
      <c r="F18" s="176">
        <f>F15+F16</f>
        <v>0</v>
      </c>
      <c r="G18" s="117">
        <f>G15+G16</f>
        <v>0</v>
      </c>
      <c r="H18" s="422" t="s">
        <v>91</v>
      </c>
      <c r="I18" s="117"/>
      <c r="J18" s="180" t="e">
        <f>ROUND(N18/L18/K18,9)</f>
        <v>#DIV/0!</v>
      </c>
      <c r="K18" s="180"/>
      <c r="L18" s="179">
        <f>L15+L16+L17</f>
        <v>0</v>
      </c>
      <c r="M18" s="176">
        <f>M15+M16+M17</f>
        <v>0</v>
      </c>
      <c r="N18" s="178">
        <f>N15+N16+N17</f>
        <v>0</v>
      </c>
      <c r="O18" s="7"/>
    </row>
    <row r="19" spans="1:15" s="95" customFormat="1" ht="48.75" customHeight="1">
      <c r="A19" s="473" t="s">
        <v>213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2"/>
    </row>
    <row r="20" spans="1:15" s="95" customFormat="1" ht="10.5" customHeight="1">
      <c r="A20" s="119"/>
      <c r="B20" s="119"/>
      <c r="C20" s="97"/>
      <c r="D20" s="97"/>
      <c r="E20" s="181"/>
      <c r="F20" s="182"/>
      <c r="G20" s="183"/>
      <c r="H20" s="97"/>
      <c r="I20" s="97"/>
      <c r="J20" s="184"/>
      <c r="K20" s="184"/>
      <c r="L20" s="181"/>
      <c r="M20" s="182"/>
      <c r="N20" s="183"/>
      <c r="O20" s="2"/>
    </row>
    <row r="21" spans="1:15" s="95" customFormat="1" ht="32.25" customHeight="1">
      <c r="A21" s="472" t="s">
        <v>105</v>
      </c>
      <c r="B21" s="472"/>
      <c r="C21" s="472"/>
      <c r="D21" s="415"/>
      <c r="E21" s="185" t="s">
        <v>106</v>
      </c>
      <c r="F21" s="186"/>
      <c r="G21" s="187"/>
      <c r="H21" s="119"/>
      <c r="I21" s="119"/>
      <c r="J21" s="119"/>
      <c r="K21" s="119"/>
      <c r="L21" s="119"/>
      <c r="M21" s="119"/>
      <c r="N21" s="187"/>
      <c r="O21" s="2"/>
    </row>
    <row r="22" spans="1:15" s="95" customFormat="1" ht="15.75">
      <c r="A22" s="118"/>
      <c r="B22" s="118"/>
      <c r="C22" s="188"/>
      <c r="D22" s="188"/>
      <c r="E22" s="185"/>
      <c r="F22" s="186"/>
      <c r="G22" s="187"/>
      <c r="H22" s="119"/>
      <c r="I22" s="119"/>
      <c r="J22" s="119"/>
      <c r="K22" s="119"/>
      <c r="L22" s="119"/>
      <c r="M22" s="119"/>
      <c r="N22" s="187"/>
      <c r="O22" s="2"/>
    </row>
    <row r="23" spans="1:15" ht="20.25" customHeight="1">
      <c r="A23" s="119" t="s">
        <v>99</v>
      </c>
      <c r="B23" s="11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7"/>
    </row>
    <row r="24" spans="2:13" s="3" customFormat="1" ht="12" customHeight="1">
      <c r="B24" s="120"/>
      <c r="C24" s="13"/>
      <c r="D24" s="13"/>
      <c r="E24" s="9"/>
      <c r="F24" s="41"/>
      <c r="G24" s="30"/>
      <c r="H24" s="13"/>
      <c r="I24" s="123"/>
      <c r="M24" s="35"/>
    </row>
    <row r="25" spans="3:15" ht="12.75">
      <c r="C25" s="3"/>
      <c r="D25" s="3"/>
      <c r="E25" s="15"/>
      <c r="F25" s="38"/>
      <c r="G25" s="7"/>
      <c r="H25" s="7"/>
      <c r="I25" s="119"/>
      <c r="J25" s="7"/>
      <c r="K25" s="7"/>
      <c r="L25" s="15"/>
      <c r="M25" s="38"/>
      <c r="N25" s="7"/>
      <c r="O25" s="7"/>
    </row>
  </sheetData>
  <sheetProtection/>
  <mergeCells count="18">
    <mergeCell ref="B6:B7"/>
    <mergeCell ref="I6:I7"/>
    <mergeCell ref="J1:N1"/>
    <mergeCell ref="A3:N3"/>
    <mergeCell ref="A4:N4"/>
    <mergeCell ref="A21:C21"/>
    <mergeCell ref="A6:A7"/>
    <mergeCell ref="D6:D7"/>
    <mergeCell ref="K6:K7"/>
    <mergeCell ref="A19:N19"/>
    <mergeCell ref="C23:N23"/>
    <mergeCell ref="H6:H7"/>
    <mergeCell ref="J6:J7"/>
    <mergeCell ref="L6:L7"/>
    <mergeCell ref="F6:F7"/>
    <mergeCell ref="M6:M7"/>
    <mergeCell ref="E6:E7"/>
    <mergeCell ref="C6:C7"/>
  </mergeCells>
  <printOptions/>
  <pageMargins left="0.16" right="0.15748031496062992" top="0.15748031496062992" bottom="0.1968503937007874" header="0.18" footer="0.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50" zoomScaleNormal="60" zoomScaleSheetLayoutView="50" workbookViewId="0" topLeftCell="A1">
      <selection activeCell="K5" sqref="K5:K6"/>
    </sheetView>
  </sheetViews>
  <sheetFormatPr defaultColWidth="9.00390625" defaultRowHeight="12.75"/>
  <cols>
    <col min="1" max="1" width="47.625" style="7" customWidth="1"/>
    <col min="2" max="3" width="12.625" style="7" customWidth="1"/>
    <col min="4" max="4" width="13.125" style="7" customWidth="1"/>
    <col min="5" max="5" width="12.625" style="7" customWidth="1"/>
    <col min="6" max="6" width="17.375" style="38" customWidth="1"/>
    <col min="7" max="7" width="12.25390625" style="7" customWidth="1"/>
    <col min="8" max="8" width="14.75390625" style="7" customWidth="1"/>
    <col min="9" max="9" width="13.875" style="7" customWidth="1"/>
    <col min="10" max="10" width="0.12890625" style="7" customWidth="1"/>
    <col min="11" max="11" width="46.875" style="39" customWidth="1"/>
    <col min="12" max="12" width="14.00390625" style="127" customWidth="1"/>
    <col min="13" max="13" width="11.375" style="7" customWidth="1"/>
    <col min="14" max="15" width="10.75390625" style="40" customWidth="1"/>
    <col min="16" max="16" width="19.375" style="38" customWidth="1"/>
    <col min="17" max="17" width="11.375" style="7" customWidth="1"/>
    <col min="18" max="18" width="15.375" style="7" customWidth="1"/>
    <col min="19" max="19" width="13.75390625" style="7" customWidth="1"/>
    <col min="20" max="16384" width="9.125" style="7" customWidth="1"/>
  </cols>
  <sheetData>
    <row r="1" spans="1:19" ht="72.75" customHeight="1">
      <c r="A1" s="119"/>
      <c r="B1" s="119"/>
      <c r="C1" s="474"/>
      <c r="D1" s="474"/>
      <c r="E1" s="419"/>
      <c r="F1" s="158"/>
      <c r="G1" s="119"/>
      <c r="H1" s="474"/>
      <c r="I1" s="474"/>
      <c r="J1" s="119"/>
      <c r="K1" s="127"/>
      <c r="M1" s="476" t="s">
        <v>183</v>
      </c>
      <c r="N1" s="477"/>
      <c r="O1" s="477"/>
      <c r="P1" s="477"/>
      <c r="Q1" s="477"/>
      <c r="R1" s="477"/>
      <c r="S1" s="477"/>
    </row>
    <row r="2" spans="1:19" ht="27" customHeight="1">
      <c r="A2" s="478" t="s">
        <v>114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</row>
    <row r="3" spans="1:23" ht="24.75" customHeight="1">
      <c r="A3" s="479" t="str">
        <f>отопление!A4</f>
        <v>по _________________________ за _________________ (нарастающим итогом) 20__ года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31"/>
      <c r="U3" s="31"/>
      <c r="V3" s="31"/>
      <c r="W3" s="31"/>
    </row>
    <row r="4" spans="1:23" ht="18" customHeight="1">
      <c r="A4" s="290"/>
      <c r="B4" s="290"/>
      <c r="C4" s="290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290"/>
      <c r="S4" s="290"/>
      <c r="T4" s="31"/>
      <c r="U4" s="31"/>
      <c r="V4" s="31"/>
      <c r="W4" s="31"/>
    </row>
    <row r="5" spans="1:23" ht="134.25" customHeight="1">
      <c r="A5" s="461" t="s">
        <v>199</v>
      </c>
      <c r="B5" s="466" t="s">
        <v>167</v>
      </c>
      <c r="C5" s="160" t="str">
        <f>M5</f>
        <v>Расчетный объем т/эн. на нужды ГВС</v>
      </c>
      <c r="D5" s="160" t="str">
        <f>N5</f>
        <v>Норматив потребления на ГВС (средневзвешенный показатель по ИПУ)</v>
      </c>
      <c r="E5" s="416" t="s">
        <v>207</v>
      </c>
      <c r="F5" s="291" t="s">
        <v>170</v>
      </c>
      <c r="G5" s="292" t="s">
        <v>171</v>
      </c>
      <c r="H5" s="461" t="s">
        <v>84</v>
      </c>
      <c r="I5" s="461"/>
      <c r="J5" s="461"/>
      <c r="K5" s="460" t="s">
        <v>107</v>
      </c>
      <c r="L5" s="466" t="s">
        <v>168</v>
      </c>
      <c r="M5" s="160" t="s">
        <v>116</v>
      </c>
      <c r="N5" s="160" t="s">
        <v>119</v>
      </c>
      <c r="O5" s="416" t="s">
        <v>207</v>
      </c>
      <c r="P5" s="293" t="s">
        <v>202</v>
      </c>
      <c r="Q5" s="417" t="s">
        <v>204</v>
      </c>
      <c r="R5" s="461" t="s">
        <v>120</v>
      </c>
      <c r="S5" s="461"/>
      <c r="T5" s="31"/>
      <c r="U5" s="31"/>
      <c r="V5" s="31"/>
      <c r="W5" s="31"/>
    </row>
    <row r="6" spans="1:19" ht="25.5" customHeight="1">
      <c r="A6" s="461"/>
      <c r="B6" s="467"/>
      <c r="C6" s="160" t="str">
        <f>M6</f>
        <v>Гкал/чел.</v>
      </c>
      <c r="D6" s="160" t="str">
        <f>N6</f>
        <v>куб.м./чел.</v>
      </c>
      <c r="E6" s="416" t="s">
        <v>208</v>
      </c>
      <c r="F6" s="291" t="s">
        <v>102</v>
      </c>
      <c r="G6" s="292" t="s">
        <v>10</v>
      </c>
      <c r="H6" s="160" t="s">
        <v>86</v>
      </c>
      <c r="I6" s="160" t="s">
        <v>85</v>
      </c>
      <c r="J6" s="160"/>
      <c r="K6" s="460"/>
      <c r="L6" s="480"/>
      <c r="M6" s="160" t="s">
        <v>117</v>
      </c>
      <c r="N6" s="160" t="s">
        <v>118</v>
      </c>
      <c r="O6" s="416" t="s">
        <v>208</v>
      </c>
      <c r="P6" s="291" t="s">
        <v>102</v>
      </c>
      <c r="Q6" s="292" t="s">
        <v>10</v>
      </c>
      <c r="R6" s="160" t="s">
        <v>86</v>
      </c>
      <c r="S6" s="160" t="s">
        <v>85</v>
      </c>
    </row>
    <row r="7" spans="1:19" ht="16.5" customHeight="1">
      <c r="A7" s="160">
        <v>1</v>
      </c>
      <c r="B7" s="144">
        <f aca="true" t="shared" si="0" ref="B7:J7">A7+1</f>
        <v>2</v>
      </c>
      <c r="C7" s="144">
        <f t="shared" si="0"/>
        <v>3</v>
      </c>
      <c r="D7" s="144">
        <f t="shared" si="0"/>
        <v>4</v>
      </c>
      <c r="E7" s="414">
        <f t="shared" si="0"/>
        <v>5</v>
      </c>
      <c r="F7" s="414">
        <f t="shared" si="0"/>
        <v>6</v>
      </c>
      <c r="G7" s="414">
        <f t="shared" si="0"/>
        <v>7</v>
      </c>
      <c r="H7" s="414">
        <f t="shared" si="0"/>
        <v>8</v>
      </c>
      <c r="I7" s="414">
        <f t="shared" si="0"/>
        <v>9</v>
      </c>
      <c r="J7" s="414">
        <f t="shared" si="0"/>
        <v>10</v>
      </c>
      <c r="K7" s="414">
        <f>I7+1</f>
        <v>10</v>
      </c>
      <c r="L7" s="414">
        <f aca="true" t="shared" si="1" ref="L7:S7">K7+1</f>
        <v>11</v>
      </c>
      <c r="M7" s="414">
        <f t="shared" si="1"/>
        <v>12</v>
      </c>
      <c r="N7" s="414">
        <f t="shared" si="1"/>
        <v>13</v>
      </c>
      <c r="O7" s="414">
        <f t="shared" si="1"/>
        <v>14</v>
      </c>
      <c r="P7" s="414">
        <f t="shared" si="1"/>
        <v>15</v>
      </c>
      <c r="Q7" s="414">
        <f t="shared" si="1"/>
        <v>16</v>
      </c>
      <c r="R7" s="414">
        <f t="shared" si="1"/>
        <v>17</v>
      </c>
      <c r="S7" s="414">
        <f t="shared" si="1"/>
        <v>18</v>
      </c>
    </row>
    <row r="8" spans="1:19" ht="75" customHeight="1">
      <c r="A8" s="124" t="s">
        <v>108</v>
      </c>
      <c r="B8" s="124"/>
      <c r="C8" s="294"/>
      <c r="D8" s="295">
        <v>3.24</v>
      </c>
      <c r="E8" s="295"/>
      <c r="F8" s="296"/>
      <c r="G8" s="297"/>
      <c r="H8" s="298"/>
      <c r="I8" s="298"/>
      <c r="J8" s="299"/>
      <c r="K8" s="124" t="str">
        <f aca="true" t="shared" si="2" ref="K8:K16">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L8" s="124"/>
      <c r="M8" s="300"/>
      <c r="N8" s="301">
        <f>D8</f>
        <v>3.24</v>
      </c>
      <c r="O8" s="301"/>
      <c r="P8" s="296"/>
      <c r="Q8" s="297"/>
      <c r="R8" s="298"/>
      <c r="S8" s="298"/>
    </row>
    <row r="9" spans="1:19" ht="80.25" customHeight="1">
      <c r="A9" s="124" t="s">
        <v>109</v>
      </c>
      <c r="B9" s="124"/>
      <c r="C9" s="294"/>
      <c r="D9" s="295">
        <v>3.24</v>
      </c>
      <c r="E9" s="295"/>
      <c r="F9" s="296"/>
      <c r="G9" s="297"/>
      <c r="H9" s="298"/>
      <c r="I9" s="298"/>
      <c r="J9" s="299"/>
      <c r="K9" s="124" t="str">
        <f t="shared" si="2"/>
        <v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v>
      </c>
      <c r="L9" s="124"/>
      <c r="M9" s="300"/>
      <c r="N9" s="301">
        <f aca="true" t="shared" si="3" ref="N9:N15">D9</f>
        <v>3.24</v>
      </c>
      <c r="O9" s="301"/>
      <c r="P9" s="296"/>
      <c r="Q9" s="297"/>
      <c r="R9" s="298"/>
      <c r="S9" s="298"/>
    </row>
    <row r="10" spans="1:19" ht="72" customHeight="1">
      <c r="A10" s="124" t="s">
        <v>124</v>
      </c>
      <c r="B10" s="124"/>
      <c r="C10" s="294"/>
      <c r="D10" s="295">
        <v>2.63</v>
      </c>
      <c r="E10" s="295"/>
      <c r="F10" s="296"/>
      <c r="G10" s="297"/>
      <c r="H10" s="298"/>
      <c r="I10" s="298"/>
      <c r="J10" s="299"/>
      <c r="K10" s="124" t="str">
        <f t="shared" si="2"/>
        <v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v>
      </c>
      <c r="L10" s="124"/>
      <c r="M10" s="300"/>
      <c r="N10" s="301">
        <f t="shared" si="3"/>
        <v>2.63</v>
      </c>
      <c r="O10" s="301"/>
      <c r="P10" s="296"/>
      <c r="Q10" s="297"/>
      <c r="R10" s="298"/>
      <c r="S10" s="298"/>
    </row>
    <row r="11" spans="1:19" ht="73.5" customHeight="1">
      <c r="A11" s="124" t="s">
        <v>110</v>
      </c>
      <c r="B11" s="124"/>
      <c r="C11" s="294"/>
      <c r="D11" s="295">
        <v>1.69</v>
      </c>
      <c r="E11" s="295"/>
      <c r="F11" s="296"/>
      <c r="G11" s="297"/>
      <c r="H11" s="298"/>
      <c r="I11" s="298"/>
      <c r="J11" s="299"/>
      <c r="K11" s="124" t="str">
        <f t="shared" si="2"/>
        <v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v>
      </c>
      <c r="L11" s="124"/>
      <c r="M11" s="300"/>
      <c r="N11" s="301">
        <f t="shared" si="3"/>
        <v>1.69</v>
      </c>
      <c r="O11" s="301"/>
      <c r="P11" s="296"/>
      <c r="Q11" s="297"/>
      <c r="R11" s="298"/>
      <c r="S11" s="298"/>
    </row>
    <row r="12" spans="1:19" ht="68.25" customHeight="1">
      <c r="A12" s="124" t="s">
        <v>111</v>
      </c>
      <c r="B12" s="124"/>
      <c r="C12" s="294"/>
      <c r="D12" s="295">
        <v>1.24</v>
      </c>
      <c r="E12" s="295"/>
      <c r="F12" s="296"/>
      <c r="G12" s="297"/>
      <c r="H12" s="298"/>
      <c r="I12" s="298"/>
      <c r="J12" s="299"/>
      <c r="K12" s="124" t="str">
        <f t="shared" si="2"/>
        <v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v>
      </c>
      <c r="L12" s="124"/>
      <c r="M12" s="300"/>
      <c r="N12" s="301">
        <f t="shared" si="3"/>
        <v>1.24</v>
      </c>
      <c r="O12" s="301"/>
      <c r="P12" s="296"/>
      <c r="Q12" s="297"/>
      <c r="R12" s="298"/>
      <c r="S12" s="298"/>
    </row>
    <row r="13" spans="1:19" ht="69" customHeight="1">
      <c r="A13" s="124" t="s">
        <v>112</v>
      </c>
      <c r="B13" s="124"/>
      <c r="C13" s="294"/>
      <c r="D13" s="295">
        <v>0.77</v>
      </c>
      <c r="E13" s="295"/>
      <c r="F13" s="296"/>
      <c r="G13" s="297"/>
      <c r="H13" s="298"/>
      <c r="I13" s="298"/>
      <c r="J13" s="299"/>
      <c r="K13" s="124" t="str">
        <f t="shared" si="2"/>
        <v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v>
      </c>
      <c r="L13" s="124"/>
      <c r="M13" s="300"/>
      <c r="N13" s="301">
        <f t="shared" si="3"/>
        <v>0.77</v>
      </c>
      <c r="O13" s="301"/>
      <c r="P13" s="296"/>
      <c r="Q13" s="297"/>
      <c r="R13" s="298"/>
      <c r="S13" s="298"/>
    </row>
    <row r="14" spans="1:19" ht="56.25" customHeight="1">
      <c r="A14" s="124" t="s">
        <v>121</v>
      </c>
      <c r="B14" s="124"/>
      <c r="C14" s="294"/>
      <c r="D14" s="295">
        <v>0.55</v>
      </c>
      <c r="E14" s="295"/>
      <c r="F14" s="296"/>
      <c r="G14" s="297"/>
      <c r="H14" s="298"/>
      <c r="I14" s="298"/>
      <c r="J14" s="299"/>
      <c r="K14" s="124" t="str">
        <f t="shared" si="2"/>
        <v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v>
      </c>
      <c r="L14" s="124"/>
      <c r="M14" s="300"/>
      <c r="N14" s="301">
        <f t="shared" si="3"/>
        <v>0.55</v>
      </c>
      <c r="O14" s="301"/>
      <c r="P14" s="296"/>
      <c r="Q14" s="297"/>
      <c r="R14" s="298"/>
      <c r="S14" s="298"/>
    </row>
    <row r="15" spans="1:19" ht="60" customHeight="1">
      <c r="A15" s="124" t="s">
        <v>113</v>
      </c>
      <c r="B15" s="124"/>
      <c r="C15" s="294"/>
      <c r="D15" s="295">
        <v>0.55</v>
      </c>
      <c r="E15" s="295"/>
      <c r="F15" s="296"/>
      <c r="G15" s="297"/>
      <c r="H15" s="298"/>
      <c r="I15" s="298"/>
      <c r="J15" s="299"/>
      <c r="K15" s="124" t="str">
        <f t="shared" si="2"/>
        <v>(28)Многоквартирные и жилые дома с централизованным холодным и горячим водоснабжением, без централизованного водоотведения, оборудованные мойками</v>
      </c>
      <c r="L15" s="124"/>
      <c r="M15" s="300"/>
      <c r="N15" s="301">
        <f t="shared" si="3"/>
        <v>0.55</v>
      </c>
      <c r="O15" s="301"/>
      <c r="P15" s="296"/>
      <c r="Q15" s="297"/>
      <c r="R15" s="298"/>
      <c r="S15" s="298"/>
    </row>
    <row r="16" spans="1:19" ht="15" customHeight="1">
      <c r="A16" s="124" t="s">
        <v>101</v>
      </c>
      <c r="B16" s="124"/>
      <c r="C16" s="294"/>
      <c r="D16" s="295"/>
      <c r="E16" s="295"/>
      <c r="F16" s="296"/>
      <c r="G16" s="297"/>
      <c r="H16" s="298"/>
      <c r="I16" s="298"/>
      <c r="J16" s="299"/>
      <c r="K16" s="124" t="str">
        <f t="shared" si="2"/>
        <v>и т.д.</v>
      </c>
      <c r="L16" s="124"/>
      <c r="M16" s="300"/>
      <c r="N16" s="302"/>
      <c r="O16" s="302"/>
      <c r="P16" s="296"/>
      <c r="Q16" s="297"/>
      <c r="R16" s="298"/>
      <c r="S16" s="298"/>
    </row>
    <row r="17" spans="1:19" ht="16.5" customHeight="1">
      <c r="A17" s="173" t="s">
        <v>92</v>
      </c>
      <c r="B17" s="124"/>
      <c r="C17" s="294"/>
      <c r="D17" s="295"/>
      <c r="E17" s="295"/>
      <c r="F17" s="296"/>
      <c r="G17" s="297"/>
      <c r="H17" s="298"/>
      <c r="I17" s="298"/>
      <c r="J17" s="299"/>
      <c r="K17" s="128" t="s">
        <v>206</v>
      </c>
      <c r="L17" s="128"/>
      <c r="M17" s="300"/>
      <c r="N17" s="302"/>
      <c r="O17" s="302"/>
      <c r="P17" s="296"/>
      <c r="Q17" s="297"/>
      <c r="R17" s="298"/>
      <c r="S17" s="298"/>
    </row>
    <row r="18" spans="1:19" ht="36" customHeight="1">
      <c r="A18" s="125"/>
      <c r="B18" s="125"/>
      <c r="C18" s="294"/>
      <c r="D18" s="295"/>
      <c r="E18" s="295"/>
      <c r="F18" s="296"/>
      <c r="G18" s="297"/>
      <c r="H18" s="298"/>
      <c r="I18" s="298"/>
      <c r="J18" s="299"/>
      <c r="K18" s="124" t="s">
        <v>220</v>
      </c>
      <c r="L18" s="124"/>
      <c r="M18" s="300"/>
      <c r="N18" s="302"/>
      <c r="O18" s="302"/>
      <c r="P18" s="296"/>
      <c r="Q18" s="297"/>
      <c r="R18" s="298"/>
      <c r="S18" s="298"/>
    </row>
    <row r="19" spans="1:19" ht="16.5" customHeight="1">
      <c r="A19" s="125"/>
      <c r="B19" s="125"/>
      <c r="C19" s="303"/>
      <c r="D19" s="295"/>
      <c r="E19" s="295"/>
      <c r="F19" s="296"/>
      <c r="G19" s="297"/>
      <c r="H19" s="304"/>
      <c r="I19" s="304"/>
      <c r="J19" s="299"/>
      <c r="K19" s="129"/>
      <c r="L19" s="129"/>
      <c r="M19" s="305"/>
      <c r="N19" s="302"/>
      <c r="O19" s="302"/>
      <c r="P19" s="306"/>
      <c r="Q19" s="307"/>
      <c r="R19" s="298"/>
      <c r="S19" s="298"/>
    </row>
    <row r="20" spans="1:19" ht="15.75">
      <c r="A20" s="125"/>
      <c r="B20" s="125"/>
      <c r="C20" s="303"/>
      <c r="D20" s="295"/>
      <c r="E20" s="295"/>
      <c r="F20" s="296"/>
      <c r="G20" s="297"/>
      <c r="H20" s="304"/>
      <c r="I20" s="304"/>
      <c r="J20" s="299"/>
      <c r="K20" s="124"/>
      <c r="L20" s="124"/>
      <c r="M20" s="109"/>
      <c r="N20" s="296"/>
      <c r="O20" s="296"/>
      <c r="P20" s="296"/>
      <c r="Q20" s="297"/>
      <c r="R20" s="108"/>
      <c r="S20" s="108"/>
    </row>
    <row r="21" spans="1:19" ht="15.75">
      <c r="A21" s="116" t="s">
        <v>87</v>
      </c>
      <c r="B21" s="116"/>
      <c r="C21" s="308"/>
      <c r="D21" s="309"/>
      <c r="E21" s="309"/>
      <c r="F21" s="310"/>
      <c r="G21" s="311"/>
      <c r="H21" s="298"/>
      <c r="I21" s="298"/>
      <c r="J21" s="312"/>
      <c r="K21" s="116" t="s">
        <v>87</v>
      </c>
      <c r="L21" s="116"/>
      <c r="M21" s="300"/>
      <c r="N21" s="302"/>
      <c r="O21" s="302"/>
      <c r="P21" s="296"/>
      <c r="Q21" s="311"/>
      <c r="R21" s="298"/>
      <c r="S21" s="298"/>
    </row>
    <row r="22" spans="1:19" s="81" customFormat="1" ht="18.75">
      <c r="A22" s="356" t="s">
        <v>3</v>
      </c>
      <c r="B22" s="354"/>
      <c r="C22" s="126" t="e">
        <f>ROUND(H22/G22/E22,9)</f>
        <v>#DIV/0!</v>
      </c>
      <c r="D22" s="355" t="e">
        <f>ROUND(I22/G22/E22,9)</f>
        <v>#DIV/0!</v>
      </c>
      <c r="E22" s="355"/>
      <c r="F22" s="176">
        <f>SUM(F8:F21)-F20</f>
        <v>0</v>
      </c>
      <c r="G22" s="175">
        <f>SUM(G8:G21)-G21</f>
        <v>0</v>
      </c>
      <c r="H22" s="176">
        <f>SUM(H8:H21)</f>
        <v>0</v>
      </c>
      <c r="I22" s="176">
        <f>SUM(I8:I21)</f>
        <v>0</v>
      </c>
      <c r="J22" s="314"/>
      <c r="K22" s="356" t="s">
        <v>3</v>
      </c>
      <c r="L22" s="313"/>
      <c r="M22" s="126" t="e">
        <f>ROUND(R22/Q22/O22,9)</f>
        <v>#DIV/0!</v>
      </c>
      <c r="N22" s="315" t="e">
        <f>ROUND(S22/Q22/O22,9)</f>
        <v>#DIV/0!</v>
      </c>
      <c r="O22" s="421"/>
      <c r="P22" s="176">
        <f>SUM(P8:P21)-P21</f>
        <v>0</v>
      </c>
      <c r="Q22" s="175">
        <f>SUM(Q8:Q21)-Q21</f>
        <v>0</v>
      </c>
      <c r="R22" s="178">
        <f>SUM(R8:R21)</f>
        <v>0</v>
      </c>
      <c r="S22" s="178">
        <f>SUM(S8:S21)</f>
        <v>0</v>
      </c>
    </row>
    <row r="23" spans="1:19" s="100" customFormat="1" ht="15.75" customHeight="1">
      <c r="A23" s="99" t="s">
        <v>123</v>
      </c>
      <c r="B23" s="99"/>
      <c r="G23" s="101"/>
      <c r="H23" s="101"/>
      <c r="I23" s="101"/>
      <c r="J23" s="102"/>
      <c r="K23" s="103"/>
      <c r="L23" s="103"/>
      <c r="N23" s="104"/>
      <c r="O23" s="104"/>
      <c r="Q23" s="101"/>
      <c r="R23" s="101"/>
      <c r="S23" s="101"/>
    </row>
    <row r="24" spans="1:19" s="100" customFormat="1" ht="7.5" customHeight="1">
      <c r="A24" s="99"/>
      <c r="B24" s="99"/>
      <c r="G24" s="101"/>
      <c r="H24" s="101"/>
      <c r="I24" s="101"/>
      <c r="J24" s="102"/>
      <c r="K24" s="103"/>
      <c r="L24" s="103"/>
      <c r="N24" s="104"/>
      <c r="O24" s="104"/>
      <c r="Q24" s="101"/>
      <c r="R24" s="101"/>
      <c r="S24" s="101"/>
    </row>
    <row r="25" spans="1:19" ht="30.75" customHeight="1">
      <c r="A25" s="472" t="s">
        <v>105</v>
      </c>
      <c r="B25" s="472"/>
      <c r="C25" s="472"/>
      <c r="D25" s="186"/>
      <c r="E25" s="186"/>
      <c r="F25" s="185" t="s">
        <v>106</v>
      </c>
      <c r="G25" s="119"/>
      <c r="H25" s="119"/>
      <c r="I25" s="119"/>
      <c r="J25" s="119"/>
      <c r="K25" s="127"/>
      <c r="M25" s="119"/>
      <c r="N25" s="316"/>
      <c r="O25" s="316"/>
      <c r="P25" s="158"/>
      <c r="Q25" s="119"/>
      <c r="R25" s="119"/>
      <c r="S25" s="119"/>
    </row>
    <row r="26" spans="1:19" s="3" customFormat="1" ht="15.75">
      <c r="A26" s="118"/>
      <c r="B26" s="118"/>
      <c r="C26" s="185"/>
      <c r="D26" s="186"/>
      <c r="E26" s="186"/>
      <c r="F26" s="187"/>
      <c r="G26" s="118"/>
      <c r="H26" s="317"/>
      <c r="I26" s="123"/>
      <c r="J26" s="123"/>
      <c r="K26" s="120"/>
      <c r="L26" s="120"/>
      <c r="M26" s="120"/>
      <c r="N26" s="120"/>
      <c r="O26" s="120"/>
      <c r="P26" s="120"/>
      <c r="Q26" s="120"/>
      <c r="R26" s="188"/>
      <c r="S26" s="185"/>
    </row>
    <row r="27" spans="1:19" s="3" customFormat="1" ht="15">
      <c r="A27" s="120" t="s">
        <v>99</v>
      </c>
      <c r="B27" s="120"/>
      <c r="C27" s="120"/>
      <c r="D27" s="318"/>
      <c r="E27" s="318"/>
      <c r="F27" s="319"/>
      <c r="G27" s="320"/>
      <c r="H27" s="317"/>
      <c r="I27" s="123"/>
      <c r="J27" s="123"/>
      <c r="K27" s="459"/>
      <c r="L27" s="459"/>
      <c r="M27" s="459"/>
      <c r="N27" s="459"/>
      <c r="O27" s="459"/>
      <c r="P27" s="459"/>
      <c r="Q27" s="459"/>
      <c r="R27" s="459"/>
      <c r="S27" s="459"/>
    </row>
    <row r="28" spans="1:19" s="3" customFormat="1" ht="15.75">
      <c r="A28" s="189"/>
      <c r="B28" s="189"/>
      <c r="C28" s="321"/>
      <c r="D28" s="322"/>
      <c r="E28" s="322"/>
      <c r="F28" s="266"/>
      <c r="G28" s="323"/>
      <c r="H28" s="317"/>
      <c r="I28" s="123"/>
      <c r="J28" s="123"/>
      <c r="K28" s="130"/>
      <c r="L28" s="130"/>
      <c r="M28" s="120"/>
      <c r="N28" s="120"/>
      <c r="O28" s="120"/>
      <c r="P28" s="324"/>
      <c r="Q28" s="120"/>
      <c r="R28" s="120"/>
      <c r="S28" s="120"/>
    </row>
    <row r="29" spans="1:19" ht="15.75">
      <c r="A29" s="119"/>
      <c r="B29" s="119"/>
      <c r="C29" s="120"/>
      <c r="D29" s="120"/>
      <c r="E29" s="120"/>
      <c r="F29" s="324"/>
      <c r="G29" s="325"/>
      <c r="H29" s="325"/>
      <c r="I29" s="325"/>
      <c r="J29" s="119"/>
      <c r="K29" s="127"/>
      <c r="M29" s="120"/>
      <c r="N29" s="326"/>
      <c r="O29" s="326"/>
      <c r="P29" s="324"/>
      <c r="Q29" s="325"/>
      <c r="R29" s="325"/>
      <c r="S29" s="325"/>
    </row>
    <row r="30" spans="1:19" ht="15.75">
      <c r="A30" s="327"/>
      <c r="B30" s="327"/>
      <c r="C30" s="120"/>
      <c r="D30" s="120"/>
      <c r="E30" s="120"/>
      <c r="F30" s="324"/>
      <c r="G30" s="325"/>
      <c r="H30" s="325"/>
      <c r="I30" s="325"/>
      <c r="J30" s="119"/>
      <c r="K30" s="127"/>
      <c r="M30" s="120"/>
      <c r="N30" s="326"/>
      <c r="O30" s="326"/>
      <c r="P30" s="324"/>
      <c r="Q30" s="325"/>
      <c r="R30" s="325"/>
      <c r="S30" s="325"/>
    </row>
    <row r="31" spans="1:19" ht="18.75">
      <c r="A31" s="119"/>
      <c r="B31" s="119"/>
      <c r="C31" s="119"/>
      <c r="D31" s="119"/>
      <c r="E31" s="119"/>
      <c r="F31" s="158"/>
      <c r="G31" s="328"/>
      <c r="H31" s="329"/>
      <c r="I31" s="329"/>
      <c r="J31" s="119"/>
      <c r="K31" s="127"/>
      <c r="M31" s="119"/>
      <c r="N31" s="316"/>
      <c r="O31" s="316"/>
      <c r="P31" s="158"/>
      <c r="Q31" s="328"/>
      <c r="R31" s="329"/>
      <c r="S31" s="329"/>
    </row>
    <row r="32" spans="1:19" ht="12.75">
      <c r="A32" s="119"/>
      <c r="B32" s="119"/>
      <c r="C32" s="119"/>
      <c r="D32" s="119"/>
      <c r="E32" s="119"/>
      <c r="F32" s="158"/>
      <c r="G32" s="330"/>
      <c r="H32" s="330"/>
      <c r="I32" s="330"/>
      <c r="J32" s="119"/>
      <c r="K32" s="127"/>
      <c r="M32" s="119"/>
      <c r="N32" s="316"/>
      <c r="O32" s="316"/>
      <c r="P32" s="158"/>
      <c r="Q32" s="330"/>
      <c r="R32" s="330"/>
      <c r="S32" s="330"/>
    </row>
    <row r="33" spans="7:19" ht="12.75">
      <c r="G33" s="31"/>
      <c r="H33" s="31"/>
      <c r="I33" s="31"/>
      <c r="Q33" s="31"/>
      <c r="R33" s="31"/>
      <c r="S33" s="31"/>
    </row>
  </sheetData>
  <sheetProtection/>
  <mergeCells count="14">
    <mergeCell ref="A3:S3"/>
    <mergeCell ref="A5:A6"/>
    <mergeCell ref="B5:B6"/>
    <mergeCell ref="L5:L6"/>
    <mergeCell ref="A25:C25"/>
    <mergeCell ref="K27:S27"/>
    <mergeCell ref="C1:D1"/>
    <mergeCell ref="D4:Q4"/>
    <mergeCell ref="H1:I1"/>
    <mergeCell ref="K5:K6"/>
    <mergeCell ref="M1:S1"/>
    <mergeCell ref="R5:S5"/>
    <mergeCell ref="H5:J5"/>
    <mergeCell ref="A2:S2"/>
  </mergeCells>
  <printOptions horizontalCentered="1"/>
  <pageMargins left="0.15748031496062992" right="0.15748031496062992" top="0.1968503937007874" bottom="0.15748031496062992" header="0.27" footer="0.1574803149606299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80" zoomScalePageLayoutView="0" workbookViewId="0" topLeftCell="A7">
      <selection activeCell="H24" sqref="H24"/>
    </sheetView>
  </sheetViews>
  <sheetFormatPr defaultColWidth="9.00390625" defaultRowHeight="12.75"/>
  <cols>
    <col min="1" max="1" width="55.375" style="3" customWidth="1"/>
    <col min="2" max="2" width="12.625" style="120" customWidth="1"/>
    <col min="3" max="3" width="13.875" style="43" customWidth="1"/>
    <col min="4" max="4" width="9.00390625" style="43" customWidth="1"/>
    <col min="5" max="5" width="18.00390625" style="3" customWidth="1"/>
    <col min="6" max="7" width="14.875" style="3" customWidth="1"/>
    <col min="8" max="8" width="61.75390625" style="3" customWidth="1"/>
    <col min="9" max="9" width="13.375" style="120" customWidth="1"/>
    <col min="10" max="10" width="13.125" style="45" customWidth="1"/>
    <col min="11" max="11" width="8.625" style="45" customWidth="1"/>
    <col min="12" max="12" width="17.625" style="35" customWidth="1"/>
    <col min="13" max="13" width="11.00390625" style="3" customWidth="1"/>
    <col min="14" max="14" width="15.25390625" style="3" customWidth="1"/>
    <col min="15" max="15" width="10.125" style="3" bestFit="1" customWidth="1"/>
    <col min="16" max="16" width="9.125" style="3" customWidth="1"/>
    <col min="17" max="17" width="40.125" style="3" customWidth="1"/>
    <col min="18" max="16384" width="9.125" style="3" customWidth="1"/>
  </cols>
  <sheetData>
    <row r="1" spans="1:14" ht="79.5" customHeight="1">
      <c r="A1" s="120"/>
      <c r="C1" s="331"/>
      <c r="D1" s="331"/>
      <c r="E1" s="120"/>
      <c r="F1" s="120"/>
      <c r="G1" s="120"/>
      <c r="H1" s="120"/>
      <c r="J1" s="487" t="s">
        <v>184</v>
      </c>
      <c r="K1" s="487"/>
      <c r="L1" s="488"/>
      <c r="M1" s="488"/>
      <c r="N1" s="488"/>
    </row>
    <row r="2" spans="1:14" ht="12.75">
      <c r="A2" s="120"/>
      <c r="C2" s="331"/>
      <c r="D2" s="331"/>
      <c r="E2" s="120"/>
      <c r="F2" s="120"/>
      <c r="G2" s="120"/>
      <c r="H2" s="120"/>
      <c r="J2" s="332"/>
      <c r="K2" s="419"/>
      <c r="L2" s="332"/>
      <c r="M2" s="332"/>
      <c r="N2" s="120"/>
    </row>
    <row r="3" spans="1:14" ht="15.75">
      <c r="A3" s="485" t="s">
        <v>115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14" ht="42.75" customHeight="1">
      <c r="A4" s="486" t="str">
        <f>гвс!A3</f>
        <v>по _________________________ за _________________ (нарастающим итогом) 20__ года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37.25" customHeight="1">
      <c r="A5" s="461" t="s">
        <v>198</v>
      </c>
      <c r="B5" s="466" t="s">
        <v>167</v>
      </c>
      <c r="C5" s="333" t="str">
        <f>J5</f>
        <v>Норматив потребления </v>
      </c>
      <c r="D5" s="416" t="s">
        <v>207</v>
      </c>
      <c r="E5" s="291" t="s">
        <v>173</v>
      </c>
      <c r="F5" s="333" t="s">
        <v>174</v>
      </c>
      <c r="G5" s="333" t="str">
        <f>N5</f>
        <v>Объем потребления коммунальных услуг
 </v>
      </c>
      <c r="H5" s="491" t="s">
        <v>107</v>
      </c>
      <c r="I5" s="489" t="s">
        <v>167</v>
      </c>
      <c r="J5" s="333" t="s">
        <v>176</v>
      </c>
      <c r="K5" s="416" t="s">
        <v>207</v>
      </c>
      <c r="L5" s="418" t="s">
        <v>203</v>
      </c>
      <c r="M5" s="420" t="s">
        <v>204</v>
      </c>
      <c r="N5" s="333" t="s">
        <v>175</v>
      </c>
    </row>
    <row r="6" spans="1:14" ht="12.75">
      <c r="A6" s="461"/>
      <c r="B6" s="467"/>
      <c r="C6" s="333" t="str">
        <f>J6</f>
        <v>м3/мес/чел</v>
      </c>
      <c r="D6" s="416" t="s">
        <v>208</v>
      </c>
      <c r="E6" s="144" t="s">
        <v>102</v>
      </c>
      <c r="F6" s="333" t="s">
        <v>10</v>
      </c>
      <c r="G6" s="333" t="s">
        <v>98</v>
      </c>
      <c r="H6" s="491"/>
      <c r="I6" s="490"/>
      <c r="J6" s="333" t="s">
        <v>177</v>
      </c>
      <c r="K6" s="416" t="s">
        <v>208</v>
      </c>
      <c r="L6" s="144" t="s">
        <v>102</v>
      </c>
      <c r="M6" s="333" t="s">
        <v>10</v>
      </c>
      <c r="N6" s="333" t="s">
        <v>98</v>
      </c>
    </row>
    <row r="7" spans="1:14" ht="12.75">
      <c r="A7" s="160">
        <v>1</v>
      </c>
      <c r="B7" s="144">
        <f aca="true" t="shared" si="0" ref="B7:N7">A7+1</f>
        <v>2</v>
      </c>
      <c r="C7" s="144">
        <f t="shared" si="0"/>
        <v>3</v>
      </c>
      <c r="D7" s="414">
        <f t="shared" si="0"/>
        <v>4</v>
      </c>
      <c r="E7" s="414">
        <f t="shared" si="0"/>
        <v>5</v>
      </c>
      <c r="F7" s="414">
        <f t="shared" si="0"/>
        <v>6</v>
      </c>
      <c r="G7" s="414">
        <f t="shared" si="0"/>
        <v>7</v>
      </c>
      <c r="H7" s="414">
        <f t="shared" si="0"/>
        <v>8</v>
      </c>
      <c r="I7" s="414">
        <f t="shared" si="0"/>
        <v>9</v>
      </c>
      <c r="J7" s="414">
        <f t="shared" si="0"/>
        <v>10</v>
      </c>
      <c r="K7" s="414">
        <f t="shared" si="0"/>
        <v>11</v>
      </c>
      <c r="L7" s="414">
        <f t="shared" si="0"/>
        <v>12</v>
      </c>
      <c r="M7" s="414">
        <f t="shared" si="0"/>
        <v>13</v>
      </c>
      <c r="N7" s="414">
        <f t="shared" si="0"/>
        <v>14</v>
      </c>
    </row>
    <row r="8" spans="1:14" ht="51" customHeight="1">
      <c r="A8" s="124" t="str">
        <f>гвс!A8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B8" s="124"/>
      <c r="C8" s="334">
        <v>4.22</v>
      </c>
      <c r="D8" s="334"/>
      <c r="E8" s="296"/>
      <c r="F8" s="297"/>
      <c r="G8" s="108"/>
      <c r="H8" s="124" t="str">
        <f>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I8" s="124"/>
      <c r="J8" s="334">
        <f>C8</f>
        <v>4.22</v>
      </c>
      <c r="K8" s="334"/>
      <c r="L8" s="296"/>
      <c r="M8" s="297"/>
      <c r="N8" s="108"/>
    </row>
    <row r="9" spans="1:14" ht="52.5" customHeight="1">
      <c r="A9" s="124" t="str">
        <f>гвс!A9</f>
        <v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v>
      </c>
      <c r="B9" s="124"/>
      <c r="C9" s="334">
        <v>4.22</v>
      </c>
      <c r="D9" s="334"/>
      <c r="E9" s="296"/>
      <c r="F9" s="297"/>
      <c r="G9" s="108"/>
      <c r="H9" s="124" t="str">
        <f aca="true" t="shared" si="1" ref="H9:H15">A9</f>
        <v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v>
      </c>
      <c r="I9" s="124"/>
      <c r="J9" s="334">
        <f aca="true" t="shared" si="2" ref="J9:J17">C9</f>
        <v>4.22</v>
      </c>
      <c r="K9" s="334"/>
      <c r="L9" s="296"/>
      <c r="M9" s="297"/>
      <c r="N9" s="108"/>
    </row>
    <row r="10" spans="1:14" ht="56.25" customHeight="1">
      <c r="A10" s="124" t="str">
        <f>гвс!A10</f>
        <v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v>
      </c>
      <c r="B10" s="124"/>
      <c r="C10" s="334">
        <v>3.73</v>
      </c>
      <c r="D10" s="334"/>
      <c r="E10" s="110"/>
      <c r="F10" s="96"/>
      <c r="G10" s="108"/>
      <c r="H10" s="124" t="str">
        <f t="shared" si="1"/>
        <v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v>
      </c>
      <c r="I10" s="124"/>
      <c r="J10" s="334">
        <f t="shared" si="2"/>
        <v>3.73</v>
      </c>
      <c r="K10" s="334"/>
      <c r="L10" s="296"/>
      <c r="M10" s="297"/>
      <c r="N10" s="108"/>
    </row>
    <row r="11" spans="1:14" ht="54" customHeight="1">
      <c r="A11" s="124" t="str">
        <f>гвс!A11</f>
        <v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v>
      </c>
      <c r="B11" s="124"/>
      <c r="C11" s="334">
        <v>2.97</v>
      </c>
      <c r="D11" s="334"/>
      <c r="E11" s="110"/>
      <c r="F11" s="96"/>
      <c r="G11" s="108"/>
      <c r="H11" s="124" t="str">
        <f t="shared" si="1"/>
        <v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v>
      </c>
      <c r="I11" s="124"/>
      <c r="J11" s="334">
        <f t="shared" si="2"/>
        <v>2.97</v>
      </c>
      <c r="K11" s="334"/>
      <c r="L11" s="296"/>
      <c r="M11" s="96"/>
      <c r="N11" s="108"/>
    </row>
    <row r="12" spans="1:14" ht="52.5" customHeight="1">
      <c r="A12" s="124" t="str">
        <f>гвс!A12</f>
        <v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v>
      </c>
      <c r="B12" s="124"/>
      <c r="C12" s="334">
        <v>2.62</v>
      </c>
      <c r="D12" s="334"/>
      <c r="E12" s="110"/>
      <c r="F12" s="96"/>
      <c r="G12" s="108"/>
      <c r="H12" s="124" t="str">
        <f t="shared" si="1"/>
        <v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v>
      </c>
      <c r="I12" s="124"/>
      <c r="J12" s="334">
        <f t="shared" si="2"/>
        <v>2.62</v>
      </c>
      <c r="K12" s="334"/>
      <c r="L12" s="110"/>
      <c r="M12" s="96"/>
      <c r="N12" s="108"/>
    </row>
    <row r="13" spans="1:14" ht="41.25" customHeight="1">
      <c r="A13" s="124" t="str">
        <f>гвс!A13</f>
        <v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v>
      </c>
      <c r="B13" s="124"/>
      <c r="C13" s="334">
        <v>2.32</v>
      </c>
      <c r="D13" s="334"/>
      <c r="E13" s="110"/>
      <c r="F13" s="96"/>
      <c r="G13" s="108"/>
      <c r="H13" s="124" t="str">
        <f t="shared" si="1"/>
        <v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v>
      </c>
      <c r="I13" s="124"/>
      <c r="J13" s="334">
        <f t="shared" si="2"/>
        <v>2.32</v>
      </c>
      <c r="K13" s="334"/>
      <c r="L13" s="110"/>
      <c r="M13" s="96"/>
      <c r="N13" s="108"/>
    </row>
    <row r="14" spans="1:18" ht="45.75" customHeight="1">
      <c r="A14" s="124" t="str">
        <f>гвс!A14</f>
        <v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v>
      </c>
      <c r="B14" s="124"/>
      <c r="C14" s="334">
        <v>1.17</v>
      </c>
      <c r="D14" s="334"/>
      <c r="E14" s="110"/>
      <c r="F14" s="96"/>
      <c r="G14" s="108"/>
      <c r="H14" s="124" t="str">
        <f t="shared" si="1"/>
        <v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v>
      </c>
      <c r="I14" s="124"/>
      <c r="J14" s="334">
        <f t="shared" si="2"/>
        <v>1.17</v>
      </c>
      <c r="K14" s="334"/>
      <c r="L14" s="110"/>
      <c r="M14" s="96"/>
      <c r="N14" s="108"/>
      <c r="O14" s="481"/>
      <c r="P14" s="481"/>
      <c r="Q14" s="481"/>
      <c r="R14" s="481"/>
    </row>
    <row r="15" spans="1:14" ht="40.5" customHeight="1">
      <c r="A15" s="124" t="str">
        <f>гвс!A15</f>
        <v>(28)Многоквартирные и жилые дома с централизованным холодным и горячим водоснабжением, без централизованного водоотведения, оборудованные мойками</v>
      </c>
      <c r="B15" s="124"/>
      <c r="C15" s="334">
        <v>0.46</v>
      </c>
      <c r="D15" s="334"/>
      <c r="E15" s="110"/>
      <c r="F15" s="96"/>
      <c r="G15" s="108"/>
      <c r="H15" s="124" t="str">
        <f t="shared" si="1"/>
        <v>(28)Многоквартирные и жилые дома с централизованным холодным и горячим водоснабжением, без централизованного водоотведения, оборудованные мойками</v>
      </c>
      <c r="I15" s="124"/>
      <c r="J15" s="334">
        <f t="shared" si="2"/>
        <v>0.46</v>
      </c>
      <c r="K15" s="334"/>
      <c r="L15" s="110"/>
      <c r="M15" s="96"/>
      <c r="N15" s="108"/>
    </row>
    <row r="16" spans="1:14" ht="57" customHeight="1">
      <c r="A16" s="124" t="str">
        <f>H16</f>
        <v>(30)Многоквартирные и жилые дома с централизованным холодным водоснабжением, без централизованного водоотведения, оборудованные унитазами, раковинами, мойками, ваннами длиной 1500 - 1550 мм с душем</v>
      </c>
      <c r="B16" s="124"/>
      <c r="C16" s="334">
        <v>7.46</v>
      </c>
      <c r="D16" s="334"/>
      <c r="E16" s="110"/>
      <c r="F16" s="96"/>
      <c r="G16" s="108"/>
      <c r="H16" s="124" t="s">
        <v>125</v>
      </c>
      <c r="I16" s="124"/>
      <c r="J16" s="334">
        <f t="shared" si="2"/>
        <v>7.46</v>
      </c>
      <c r="K16" s="334"/>
      <c r="L16" s="110"/>
      <c r="M16" s="96"/>
      <c r="N16" s="108"/>
    </row>
    <row r="17" spans="1:14" ht="51" customHeight="1">
      <c r="A17" s="124" t="str">
        <f>H17</f>
        <v>(45) Многоквартирные и жилые дома с централизованным холодным водоснабжением, без централизованного водоотведения, оборудованные умывальниками, мойками, унитазами</v>
      </c>
      <c r="B17" s="124"/>
      <c r="C17" s="334">
        <v>1.72</v>
      </c>
      <c r="D17" s="334"/>
      <c r="E17" s="110"/>
      <c r="F17" s="96"/>
      <c r="G17" s="108"/>
      <c r="H17" s="124" t="s">
        <v>126</v>
      </c>
      <c r="I17" s="124"/>
      <c r="J17" s="334">
        <f t="shared" si="2"/>
        <v>1.72</v>
      </c>
      <c r="K17" s="334"/>
      <c r="L17" s="110"/>
      <c r="M17" s="96"/>
      <c r="N17" s="108"/>
    </row>
    <row r="18" spans="1:14" ht="43.5" customHeight="1">
      <c r="A18" s="124" t="str">
        <f>H18</f>
        <v>(43)Многоквартирные и жилые дома с централизованным холодным водоснабжением, без централизованного водоотведения, оборудованные умывальниками, мойками</v>
      </c>
      <c r="B18" s="124"/>
      <c r="C18" s="334">
        <v>1.01</v>
      </c>
      <c r="D18" s="334"/>
      <c r="E18" s="110"/>
      <c r="F18" s="96"/>
      <c r="G18" s="108"/>
      <c r="H18" s="124" t="s">
        <v>127</v>
      </c>
      <c r="I18" s="124"/>
      <c r="J18" s="334">
        <f>C18</f>
        <v>1.01</v>
      </c>
      <c r="K18" s="334"/>
      <c r="L18" s="110"/>
      <c r="M18" s="96"/>
      <c r="N18" s="108"/>
    </row>
    <row r="19" spans="1:14" ht="16.5" customHeight="1">
      <c r="A19" s="124" t="str">
        <f>H19</f>
        <v>и т.д.</v>
      </c>
      <c r="B19" s="124"/>
      <c r="C19" s="334"/>
      <c r="D19" s="334"/>
      <c r="E19" s="110"/>
      <c r="F19" s="96"/>
      <c r="G19" s="108"/>
      <c r="H19" s="124" t="s">
        <v>101</v>
      </c>
      <c r="I19" s="124"/>
      <c r="J19" s="109"/>
      <c r="K19" s="109"/>
      <c r="L19" s="110"/>
      <c r="M19" s="96"/>
      <c r="N19" s="108"/>
    </row>
    <row r="20" spans="1:14" ht="16.5" customHeight="1">
      <c r="A20" s="124" t="s">
        <v>210</v>
      </c>
      <c r="B20" s="124"/>
      <c r="C20" s="334"/>
      <c r="D20" s="334"/>
      <c r="E20" s="110"/>
      <c r="F20" s="96"/>
      <c r="G20" s="108"/>
      <c r="H20" s="124" t="s">
        <v>209</v>
      </c>
      <c r="I20" s="124"/>
      <c r="J20" s="109"/>
      <c r="K20" s="109"/>
      <c r="L20" s="110"/>
      <c r="M20" s="96"/>
      <c r="N20" s="108"/>
    </row>
    <row r="21" spans="1:14" ht="25.5" customHeight="1">
      <c r="A21" s="124"/>
      <c r="B21" s="124"/>
      <c r="C21" s="334"/>
      <c r="D21" s="334"/>
      <c r="E21" s="110"/>
      <c r="F21" s="96"/>
      <c r="G21" s="108"/>
      <c r="H21" s="124" t="s">
        <v>217</v>
      </c>
      <c r="I21" s="124"/>
      <c r="J21" s="109"/>
      <c r="K21" s="109"/>
      <c r="L21" s="110"/>
      <c r="M21" s="96"/>
      <c r="N21" s="108"/>
    </row>
    <row r="22" spans="1:14" ht="15.75">
      <c r="A22" s="124"/>
      <c r="B22" s="124"/>
      <c r="C22" s="334"/>
      <c r="D22" s="334"/>
      <c r="E22" s="110"/>
      <c r="F22" s="96"/>
      <c r="G22" s="108"/>
      <c r="H22" s="124"/>
      <c r="I22" s="124"/>
      <c r="J22" s="109"/>
      <c r="K22" s="109"/>
      <c r="L22" s="296"/>
      <c r="M22" s="297"/>
      <c r="N22" s="108"/>
    </row>
    <row r="23" spans="1:14" ht="15.75">
      <c r="A23" s="131" t="s">
        <v>87</v>
      </c>
      <c r="B23" s="131"/>
      <c r="C23" s="109"/>
      <c r="D23" s="109"/>
      <c r="E23" s="110"/>
      <c r="F23" s="96"/>
      <c r="G23" s="108"/>
      <c r="H23" s="139" t="s">
        <v>87</v>
      </c>
      <c r="I23" s="139"/>
      <c r="J23" s="109"/>
      <c r="K23" s="109"/>
      <c r="L23" s="110"/>
      <c r="M23" s="96"/>
      <c r="N23" s="108"/>
    </row>
    <row r="24" spans="1:14" s="82" customFormat="1" ht="21.75" customHeight="1">
      <c r="A24" s="357" t="s">
        <v>94</v>
      </c>
      <c r="B24" s="132"/>
      <c r="C24" s="216" t="e">
        <f>ROUND(G24/F24/D24,9)</f>
        <v>#DIV/0!</v>
      </c>
      <c r="D24" s="216"/>
      <c r="E24" s="216">
        <f>SUM(E8:E23)-E23</f>
        <v>0</v>
      </c>
      <c r="F24" s="217">
        <f>SUM(F8:F23)-F23</f>
        <v>0</v>
      </c>
      <c r="G24" s="217">
        <f>SUM(G8:G23)</f>
        <v>0</v>
      </c>
      <c r="H24" s="357" t="s">
        <v>94</v>
      </c>
      <c r="I24" s="140"/>
      <c r="J24" s="216" t="e">
        <f>ROUND(N24/M24/K24,9)</f>
        <v>#DIV/0!</v>
      </c>
      <c r="K24" s="216"/>
      <c r="L24" s="216">
        <f>SUM(L8:L23)-L23</f>
        <v>0</v>
      </c>
      <c r="M24" s="217">
        <f>SUM(M8:M23)-M23</f>
        <v>0</v>
      </c>
      <c r="N24" s="220">
        <f>SUM(N8:N23)</f>
        <v>0</v>
      </c>
    </row>
    <row r="25" spans="1:14" s="83" customFormat="1" ht="21.75" customHeight="1">
      <c r="A25" s="99" t="s">
        <v>123</v>
      </c>
      <c r="B25" s="99"/>
      <c r="C25" s="335"/>
      <c r="D25" s="335"/>
      <c r="E25" s="336"/>
      <c r="F25" s="336"/>
      <c r="G25" s="336"/>
      <c r="H25" s="133"/>
      <c r="I25" s="133"/>
      <c r="J25" s="335"/>
      <c r="K25" s="335"/>
      <c r="L25" s="336"/>
      <c r="M25" s="336"/>
      <c r="N25" s="336"/>
    </row>
    <row r="26" spans="1:14" s="83" customFormat="1" ht="21.75" customHeight="1">
      <c r="A26" s="133"/>
      <c r="B26" s="133"/>
      <c r="C26" s="335"/>
      <c r="D26" s="335"/>
      <c r="E26" s="335"/>
      <c r="F26" s="337"/>
      <c r="G26" s="338"/>
      <c r="H26" s="133"/>
      <c r="I26" s="133"/>
      <c r="J26" s="335"/>
      <c r="K26" s="335"/>
      <c r="L26" s="339"/>
      <c r="M26" s="484"/>
      <c r="N26" s="484"/>
    </row>
    <row r="27" spans="1:14" s="83" customFormat="1" ht="21.75" customHeight="1">
      <c r="A27" s="134" t="s">
        <v>83</v>
      </c>
      <c r="B27" s="134"/>
      <c r="C27" s="339"/>
      <c r="D27" s="339"/>
      <c r="E27" s="339"/>
      <c r="F27" s="337"/>
      <c r="G27" s="338"/>
      <c r="H27" s="482"/>
      <c r="I27" s="482"/>
      <c r="J27" s="482"/>
      <c r="K27" s="482"/>
      <c r="L27" s="482"/>
      <c r="M27" s="482"/>
      <c r="N27" s="482"/>
    </row>
    <row r="28" spans="1:14" s="89" customFormat="1" ht="14.25" customHeight="1">
      <c r="A28" s="135" t="s">
        <v>128</v>
      </c>
      <c r="B28" s="135"/>
      <c r="C28" s="340" t="s">
        <v>130</v>
      </c>
      <c r="D28" s="341"/>
      <c r="E28" s="341"/>
      <c r="F28" s="342"/>
      <c r="G28" s="343"/>
      <c r="H28" s="483"/>
      <c r="I28" s="483"/>
      <c r="J28" s="483"/>
      <c r="K28" s="483"/>
      <c r="L28" s="483"/>
      <c r="M28" s="483"/>
      <c r="N28" s="483"/>
    </row>
    <row r="29" spans="1:14" s="89" customFormat="1" ht="14.25" customHeight="1">
      <c r="A29" s="84"/>
      <c r="B29" s="136"/>
      <c r="C29" s="85"/>
      <c r="D29" s="85"/>
      <c r="E29" s="85"/>
      <c r="F29" s="86"/>
      <c r="G29" s="87"/>
      <c r="H29" s="94"/>
      <c r="I29" s="141"/>
      <c r="J29" s="94"/>
      <c r="K29" s="94"/>
      <c r="L29" s="94"/>
      <c r="M29" s="94"/>
      <c r="N29" s="94"/>
    </row>
    <row r="30" spans="1:14" s="89" customFormat="1" ht="21.75" customHeight="1">
      <c r="A30" s="98" t="s">
        <v>129</v>
      </c>
      <c r="B30" s="135"/>
      <c r="C30" s="85"/>
      <c r="D30" s="85"/>
      <c r="E30" s="85"/>
      <c r="F30" s="86"/>
      <c r="G30" s="87"/>
      <c r="H30" s="84"/>
      <c r="I30" s="136"/>
      <c r="J30" s="85"/>
      <c r="K30" s="85"/>
      <c r="L30" s="85"/>
      <c r="M30" s="86"/>
      <c r="N30" s="88"/>
    </row>
    <row r="31" spans="1:14" ht="15.75">
      <c r="A31" s="1"/>
      <c r="B31" s="137"/>
      <c r="C31" s="44"/>
      <c r="D31" s="44"/>
      <c r="E31" s="1"/>
      <c r="F31" s="1"/>
      <c r="G31" s="1"/>
      <c r="H31" s="17"/>
      <c r="I31" s="142"/>
      <c r="J31" s="47"/>
      <c r="K31" s="47"/>
      <c r="L31" s="34"/>
      <c r="M31" s="17"/>
      <c r="N31" s="17"/>
    </row>
    <row r="32" spans="1:14" ht="12.75">
      <c r="A32" s="28"/>
      <c r="B32" s="138"/>
      <c r="H32" s="28"/>
      <c r="I32" s="138"/>
      <c r="J32" s="46"/>
      <c r="K32" s="46"/>
      <c r="L32" s="42"/>
      <c r="M32" s="13"/>
      <c r="N32" s="13"/>
    </row>
  </sheetData>
  <sheetProtection/>
  <mergeCells count="11">
    <mergeCell ref="J1:N1"/>
    <mergeCell ref="B5:B6"/>
    <mergeCell ref="I5:I6"/>
    <mergeCell ref="H5:H6"/>
    <mergeCell ref="O14:R14"/>
    <mergeCell ref="H27:N27"/>
    <mergeCell ref="H28:N28"/>
    <mergeCell ref="M26:N26"/>
    <mergeCell ref="A3:N3"/>
    <mergeCell ref="A4:N4"/>
    <mergeCell ref="A5:A6"/>
  </mergeCells>
  <printOptions horizontalCentered="1"/>
  <pageMargins left="0.27" right="0.1968503937007874" top="0.15748031496062992" bottom="0.15748031496062992" header="0.15748031496062992" footer="0.1968503937007874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PageLayoutView="0" workbookViewId="0" topLeftCell="A1">
      <selection activeCell="G9" sqref="G9"/>
    </sheetView>
  </sheetViews>
  <sheetFormatPr defaultColWidth="9.00390625" defaultRowHeight="12.75"/>
  <cols>
    <col min="1" max="1" width="52.625" style="3" customWidth="1"/>
    <col min="2" max="3" width="15.00390625" style="43" customWidth="1"/>
    <col min="4" max="4" width="17.75390625" style="3" customWidth="1"/>
    <col min="5" max="5" width="15.875" style="3" customWidth="1"/>
    <col min="6" max="6" width="16.00390625" style="3" customWidth="1"/>
    <col min="7" max="7" width="57.00390625" style="3" customWidth="1"/>
    <col min="8" max="9" width="14.875" style="45" customWidth="1"/>
    <col min="10" max="10" width="17.125" style="35" customWidth="1"/>
    <col min="11" max="11" width="14.25390625" style="3" customWidth="1"/>
    <col min="12" max="12" width="16.875" style="3" customWidth="1"/>
    <col min="13" max="13" width="10.125" style="3" bestFit="1" customWidth="1"/>
    <col min="14" max="14" width="9.125" style="3" customWidth="1"/>
    <col min="15" max="15" width="40.125" style="3" customWidth="1"/>
    <col min="16" max="16384" width="9.125" style="3" customWidth="1"/>
  </cols>
  <sheetData>
    <row r="1" spans="1:12" ht="66.75" customHeight="1">
      <c r="A1" s="120"/>
      <c r="B1" s="331"/>
      <c r="C1" s="331"/>
      <c r="D1" s="120"/>
      <c r="E1" s="120"/>
      <c r="F1" s="120"/>
      <c r="G1" s="120"/>
      <c r="H1" s="487" t="s">
        <v>185</v>
      </c>
      <c r="I1" s="487"/>
      <c r="J1" s="488"/>
      <c r="K1" s="488"/>
      <c r="L1" s="488"/>
    </row>
    <row r="2" spans="1:12" ht="12.75">
      <c r="A2" s="120"/>
      <c r="B2" s="331"/>
      <c r="C2" s="331"/>
      <c r="D2" s="120"/>
      <c r="E2" s="120"/>
      <c r="F2" s="120"/>
      <c r="G2" s="120"/>
      <c r="H2" s="332"/>
      <c r="I2" s="419"/>
      <c r="J2" s="332"/>
      <c r="K2" s="332"/>
      <c r="L2" s="120"/>
    </row>
    <row r="3" spans="1:12" ht="16.5" customHeight="1">
      <c r="A3" s="492" t="s">
        <v>131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20.25" customHeight="1" thickBot="1">
      <c r="A4" s="493" t="str">
        <f>гвс!A3</f>
        <v>по _________________________ за _________________ (нарастающим итогом) 20__ года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2" ht="12.75">
      <c r="A5" s="120"/>
      <c r="B5" s="331"/>
      <c r="C5" s="331"/>
      <c r="D5" s="120"/>
      <c r="E5" s="120"/>
      <c r="F5" s="120"/>
      <c r="G5" s="120"/>
      <c r="H5" s="344"/>
      <c r="I5" s="344"/>
      <c r="J5" s="324"/>
      <c r="K5" s="120"/>
      <c r="L5" s="120"/>
    </row>
    <row r="6" spans="1:12" ht="127.5">
      <c r="A6" s="489" t="s">
        <v>198</v>
      </c>
      <c r="B6" s="333" t="s">
        <v>178</v>
      </c>
      <c r="C6" s="416" t="s">
        <v>207</v>
      </c>
      <c r="D6" s="333" t="s">
        <v>179</v>
      </c>
      <c r="E6" s="333" t="s">
        <v>174</v>
      </c>
      <c r="F6" s="333" t="s">
        <v>175</v>
      </c>
      <c r="G6" s="333" t="s">
        <v>107</v>
      </c>
      <c r="H6" s="333" t="str">
        <f>B6</f>
        <v>Норматив потребления</v>
      </c>
      <c r="I6" s="416" t="s">
        <v>207</v>
      </c>
      <c r="J6" s="418" t="s">
        <v>205</v>
      </c>
      <c r="K6" s="420" t="s">
        <v>204</v>
      </c>
      <c r="L6" s="333" t="str">
        <f aca="true" t="shared" si="0" ref="J6:L7">F6</f>
        <v>Объем потребления коммунальных услуг
 </v>
      </c>
    </row>
    <row r="7" spans="1:12" ht="12.75">
      <c r="A7" s="490"/>
      <c r="B7" s="333" t="s">
        <v>177</v>
      </c>
      <c r="C7" s="416" t="s">
        <v>208</v>
      </c>
      <c r="D7" s="333" t="s">
        <v>102</v>
      </c>
      <c r="E7" s="333" t="s">
        <v>10</v>
      </c>
      <c r="F7" s="333" t="s">
        <v>98</v>
      </c>
      <c r="G7" s="333"/>
      <c r="H7" s="333" t="str">
        <f>B7</f>
        <v>м3/мес/чел</v>
      </c>
      <c r="I7" s="416" t="s">
        <v>208</v>
      </c>
      <c r="J7" s="333" t="str">
        <f t="shared" si="0"/>
        <v>м2</v>
      </c>
      <c r="K7" s="333" t="str">
        <f t="shared" si="0"/>
        <v>чел.</v>
      </c>
      <c r="L7" s="333" t="str">
        <f t="shared" si="0"/>
        <v>м3</v>
      </c>
    </row>
    <row r="8" spans="1:12" ht="12.75">
      <c r="A8" s="292">
        <v>1</v>
      </c>
      <c r="B8" s="292">
        <f>A8+1</f>
        <v>2</v>
      </c>
      <c r="C8" s="417">
        <f aca="true" t="shared" si="1" ref="C8:L8">B8+1</f>
        <v>3</v>
      </c>
      <c r="D8" s="417">
        <f t="shared" si="1"/>
        <v>4</v>
      </c>
      <c r="E8" s="417">
        <f t="shared" si="1"/>
        <v>5</v>
      </c>
      <c r="F8" s="417">
        <f t="shared" si="1"/>
        <v>6</v>
      </c>
      <c r="G8" s="417">
        <f t="shared" si="1"/>
        <v>7</v>
      </c>
      <c r="H8" s="417">
        <f t="shared" si="1"/>
        <v>8</v>
      </c>
      <c r="I8" s="417">
        <f t="shared" si="1"/>
        <v>9</v>
      </c>
      <c r="J8" s="417">
        <f t="shared" si="1"/>
        <v>10</v>
      </c>
      <c r="K8" s="417">
        <f t="shared" si="1"/>
        <v>11</v>
      </c>
      <c r="L8" s="417">
        <f t="shared" si="1"/>
        <v>12</v>
      </c>
    </row>
    <row r="9" spans="1:12" ht="54.75" customHeight="1">
      <c r="A9" s="124" t="str">
        <f>хвс!A8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B9" s="334">
        <f>гвс!D8+хвс!C8</f>
        <v>7.46</v>
      </c>
      <c r="C9" s="334"/>
      <c r="D9" s="296"/>
      <c r="E9" s="221"/>
      <c r="F9" s="227"/>
      <c r="G9" s="124" t="str">
        <f>A9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H9" s="334">
        <f>B9</f>
        <v>7.46</v>
      </c>
      <c r="I9" s="334"/>
      <c r="J9" s="296"/>
      <c r="K9" s="297"/>
      <c r="L9" s="227"/>
    </row>
    <row r="10" spans="1:12" ht="15.75">
      <c r="A10" s="124" t="s">
        <v>101</v>
      </c>
      <c r="B10" s="334"/>
      <c r="C10" s="334"/>
      <c r="D10" s="296"/>
      <c r="E10" s="221"/>
      <c r="F10" s="108"/>
      <c r="G10" s="124" t="str">
        <f>A10</f>
        <v>и т.д.</v>
      </c>
      <c r="H10" s="334"/>
      <c r="I10" s="334"/>
      <c r="J10" s="296"/>
      <c r="K10" s="297"/>
      <c r="L10" s="227"/>
    </row>
    <row r="11" spans="1:12" ht="16.5" customHeight="1">
      <c r="A11" s="124" t="s">
        <v>92</v>
      </c>
      <c r="B11" s="334"/>
      <c r="C11" s="334"/>
      <c r="D11" s="110"/>
      <c r="E11" s="96"/>
      <c r="F11" s="108"/>
      <c r="G11" s="124" t="s">
        <v>206</v>
      </c>
      <c r="H11" s="334"/>
      <c r="I11" s="334"/>
      <c r="J11" s="296"/>
      <c r="K11" s="297"/>
      <c r="L11" s="227"/>
    </row>
    <row r="12" spans="1:12" ht="16.5" customHeight="1">
      <c r="A12" s="124" t="s">
        <v>132</v>
      </c>
      <c r="B12" s="334"/>
      <c r="C12" s="334"/>
      <c r="D12" s="110"/>
      <c r="E12" s="96"/>
      <c r="F12" s="108"/>
      <c r="G12" s="124" t="s">
        <v>209</v>
      </c>
      <c r="H12" s="334"/>
      <c r="I12" s="334"/>
      <c r="J12" s="296"/>
      <c r="K12" s="297"/>
      <c r="L12" s="227"/>
    </row>
    <row r="13" spans="1:12" ht="28.5" customHeight="1">
      <c r="A13" s="124"/>
      <c r="B13" s="334"/>
      <c r="C13" s="334"/>
      <c r="D13" s="110"/>
      <c r="E13" s="96"/>
      <c r="F13" s="108"/>
      <c r="G13" s="124" t="s">
        <v>221</v>
      </c>
      <c r="H13" s="334"/>
      <c r="I13" s="334"/>
      <c r="J13" s="296"/>
      <c r="K13" s="297"/>
      <c r="L13" s="227"/>
    </row>
    <row r="14" spans="1:12" ht="29.25" customHeight="1">
      <c r="A14" s="124"/>
      <c r="B14" s="334"/>
      <c r="C14" s="334"/>
      <c r="D14" s="110"/>
      <c r="E14" s="96"/>
      <c r="F14" s="108"/>
      <c r="G14" s="124" t="s">
        <v>222</v>
      </c>
      <c r="H14" s="334"/>
      <c r="I14" s="334"/>
      <c r="J14" s="110"/>
      <c r="K14" s="96"/>
      <c r="L14" s="227"/>
    </row>
    <row r="15" spans="1:12" ht="16.5" customHeight="1">
      <c r="A15" s="124"/>
      <c r="B15" s="334"/>
      <c r="C15" s="334"/>
      <c r="D15" s="110"/>
      <c r="E15" s="96"/>
      <c r="F15" s="108"/>
      <c r="G15" s="124"/>
      <c r="H15" s="109"/>
      <c r="I15" s="109"/>
      <c r="J15" s="345"/>
      <c r="K15" s="96"/>
      <c r="L15" s="227"/>
    </row>
    <row r="16" spans="1:12" s="82" customFormat="1" ht="21.75" customHeight="1">
      <c r="A16" s="357" t="s">
        <v>94</v>
      </c>
      <c r="B16" s="216" t="e">
        <f>ROUND(F16/E16/C16,9)</f>
        <v>#DIV/0!</v>
      </c>
      <c r="C16" s="216"/>
      <c r="D16" s="216">
        <f>SUM(D9:D15)</f>
        <v>0</v>
      </c>
      <c r="E16" s="217">
        <f>SUM(E9:E15)</f>
        <v>0</v>
      </c>
      <c r="F16" s="220">
        <f>SUM(F9:F15)</f>
        <v>0</v>
      </c>
      <c r="G16" s="357" t="s">
        <v>94</v>
      </c>
      <c r="H16" s="216" t="e">
        <f>ROUND(L16/K16/I16,9)</f>
        <v>#DIV/0!</v>
      </c>
      <c r="I16" s="216"/>
      <c r="J16" s="216">
        <f>SUM(J9:J15)</f>
        <v>0</v>
      </c>
      <c r="K16" s="217">
        <f>SUM(K9:K15)</f>
        <v>0</v>
      </c>
      <c r="L16" s="243">
        <f>SUM(L9:L15)</f>
        <v>0</v>
      </c>
    </row>
    <row r="17" spans="1:12" s="83" customFormat="1" ht="21.75" customHeight="1">
      <c r="A17" s="346"/>
      <c r="B17" s="352"/>
      <c r="C17" s="352"/>
      <c r="D17" s="347"/>
      <c r="E17" s="347"/>
      <c r="F17" s="347"/>
      <c r="G17" s="353"/>
      <c r="H17" s="352"/>
      <c r="I17" s="352"/>
      <c r="J17" s="347"/>
      <c r="K17" s="347"/>
      <c r="L17" s="347"/>
    </row>
    <row r="18" spans="1:12" s="92" customFormat="1" ht="21.75" customHeight="1">
      <c r="A18" s="134" t="s">
        <v>83</v>
      </c>
      <c r="B18" s="339"/>
      <c r="C18" s="339"/>
      <c r="D18" s="339"/>
      <c r="E18" s="134"/>
      <c r="F18" s="339"/>
      <c r="G18" s="339"/>
      <c r="H18" s="134"/>
      <c r="I18" s="134"/>
      <c r="J18" s="339"/>
      <c r="K18" s="339"/>
      <c r="L18" s="348"/>
    </row>
    <row r="19" spans="1:12" ht="18" customHeight="1">
      <c r="A19" s="135" t="s">
        <v>128</v>
      </c>
      <c r="B19" s="340" t="s">
        <v>130</v>
      </c>
      <c r="C19" s="341"/>
      <c r="D19" s="341"/>
      <c r="E19" s="135"/>
      <c r="F19" s="341"/>
      <c r="G19" s="341"/>
      <c r="H19" s="135"/>
      <c r="I19" s="135"/>
      <c r="J19" s="341"/>
      <c r="K19" s="341"/>
      <c r="L19" s="348"/>
    </row>
    <row r="20" spans="1:12" ht="18" customHeight="1">
      <c r="A20" s="135"/>
      <c r="B20" s="341"/>
      <c r="C20" s="341"/>
      <c r="D20" s="341"/>
      <c r="E20" s="135"/>
      <c r="F20" s="341"/>
      <c r="G20" s="341"/>
      <c r="H20" s="135"/>
      <c r="I20" s="135"/>
      <c r="J20" s="341"/>
      <c r="K20" s="341"/>
      <c r="L20" s="348"/>
    </row>
    <row r="21" spans="1:12" ht="30" customHeight="1">
      <c r="A21" s="135" t="s">
        <v>129</v>
      </c>
      <c r="B21" s="349"/>
      <c r="C21" s="349"/>
      <c r="D21" s="142"/>
      <c r="E21" s="142"/>
      <c r="F21" s="142"/>
      <c r="G21" s="142"/>
      <c r="H21" s="350"/>
      <c r="I21" s="350"/>
      <c r="J21" s="152"/>
      <c r="K21" s="142"/>
      <c r="L21" s="142"/>
    </row>
    <row r="22" spans="1:12" ht="15.75">
      <c r="A22" s="137"/>
      <c r="B22" s="351"/>
      <c r="C22" s="351"/>
      <c r="D22" s="137"/>
      <c r="E22" s="137"/>
      <c r="F22" s="137"/>
      <c r="G22" s="142"/>
      <c r="H22" s="350"/>
      <c r="I22" s="350"/>
      <c r="J22" s="152"/>
      <c r="K22" s="142"/>
      <c r="L22" s="142"/>
    </row>
    <row r="23" spans="1:12" ht="12.75">
      <c r="A23" s="28"/>
      <c r="G23" s="28"/>
      <c r="H23" s="46"/>
      <c r="I23" s="46"/>
      <c r="J23" s="42"/>
      <c r="K23" s="13"/>
      <c r="L23" s="13"/>
    </row>
  </sheetData>
  <sheetProtection/>
  <mergeCells count="4">
    <mergeCell ref="A3:L3"/>
    <mergeCell ref="A4:L4"/>
    <mergeCell ref="A6:A7"/>
    <mergeCell ref="H1:L1"/>
  </mergeCells>
  <printOptions horizontalCentered="1"/>
  <pageMargins left="0.2755905511811024" right="0.1968503937007874" top="0.3937007874015748" bottom="0.2755905511811024" header="0.15748031496062992" footer="0.196850393700787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="60" zoomScaleNormal="70" zoomScalePageLayoutView="0" workbookViewId="0" topLeftCell="A1">
      <selection activeCell="I2" sqref="I2"/>
    </sheetView>
  </sheetViews>
  <sheetFormatPr defaultColWidth="9.00390625" defaultRowHeight="12.75"/>
  <cols>
    <col min="1" max="1" width="2.625" style="6" bestFit="1" customWidth="1"/>
    <col min="2" max="2" width="29.375" style="7" customWidth="1"/>
    <col min="3" max="3" width="16.00390625" style="7" customWidth="1"/>
    <col min="4" max="4" width="7.75390625" style="7" customWidth="1"/>
    <col min="5" max="5" width="15.00390625" style="7" customWidth="1"/>
    <col min="6" max="6" width="11.75390625" style="7" customWidth="1"/>
    <col min="7" max="7" width="10.75390625" style="7" customWidth="1"/>
    <col min="8" max="8" width="6.625" style="7" customWidth="1"/>
    <col min="9" max="9" width="8.375" style="7" customWidth="1"/>
    <col min="10" max="10" width="6.625" style="7" customWidth="1"/>
    <col min="11" max="11" width="11.00390625" style="7" bestFit="1" customWidth="1"/>
    <col min="12" max="12" width="11.875" style="7" customWidth="1"/>
    <col min="13" max="13" width="11.00390625" style="7" bestFit="1" customWidth="1"/>
    <col min="14" max="14" width="10.25390625" style="7" customWidth="1"/>
    <col min="15" max="15" width="9.75390625" style="7" customWidth="1"/>
    <col min="16" max="16384" width="9.125" style="7" customWidth="1"/>
  </cols>
  <sheetData>
    <row r="1" spans="1:15" ht="77.25" customHeight="1">
      <c r="A1" s="332"/>
      <c r="B1" s="119"/>
      <c r="C1" s="119"/>
      <c r="D1" s="119"/>
      <c r="E1" s="119"/>
      <c r="F1" s="119"/>
      <c r="G1" s="119"/>
      <c r="H1" s="119"/>
      <c r="I1" s="487" t="s">
        <v>229</v>
      </c>
      <c r="J1" s="487"/>
      <c r="K1" s="487"/>
      <c r="L1" s="487"/>
      <c r="M1" s="487"/>
      <c r="N1" s="487"/>
      <c r="O1" s="487"/>
    </row>
    <row r="2" spans="1:15" ht="14.25" customHeight="1">
      <c r="A2" s="499" t="s">
        <v>78</v>
      </c>
      <c r="B2" s="499"/>
      <c r="C2" s="499"/>
      <c r="D2" s="499"/>
      <c r="E2" s="499"/>
      <c r="F2" s="499"/>
      <c r="G2" s="499"/>
      <c r="H2" s="499"/>
      <c r="I2" s="119"/>
      <c r="J2" s="494"/>
      <c r="K2" s="494"/>
      <c r="L2" s="494"/>
      <c r="M2" s="494"/>
      <c r="N2" s="494"/>
      <c r="O2" s="119"/>
    </row>
    <row r="3" spans="1:15" ht="14.25">
      <c r="A3" s="358"/>
      <c r="B3" s="358"/>
      <c r="C3" s="500"/>
      <c r="D3" s="500"/>
      <c r="E3" s="500"/>
      <c r="F3" s="358"/>
      <c r="G3" s="358"/>
      <c r="H3" s="358"/>
      <c r="I3" s="119"/>
      <c r="J3" s="119"/>
      <c r="K3" s="119"/>
      <c r="L3" s="119"/>
      <c r="M3" s="119"/>
      <c r="N3" s="119"/>
      <c r="O3" s="119"/>
    </row>
    <row r="4" spans="1:15" ht="14.25">
      <c r="A4" s="358"/>
      <c r="B4" s="358"/>
      <c r="C4" s="501" t="s">
        <v>133</v>
      </c>
      <c r="D4" s="501"/>
      <c r="E4" s="501"/>
      <c r="F4" s="358"/>
      <c r="G4" s="358"/>
      <c r="H4" s="358"/>
      <c r="I4" s="119"/>
      <c r="J4" s="119"/>
      <c r="K4" s="119"/>
      <c r="L4" s="119"/>
      <c r="M4" s="119"/>
      <c r="N4" s="119"/>
      <c r="O4" s="119"/>
    </row>
    <row r="5" spans="1:15" ht="12.75">
      <c r="A5" s="332"/>
      <c r="B5" s="119"/>
      <c r="C5" s="119"/>
      <c r="D5" s="119"/>
      <c r="E5" s="332" t="s">
        <v>22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s="8" customFormat="1" ht="39" thickBot="1">
      <c r="A6" s="359" t="s">
        <v>23</v>
      </c>
      <c r="B6" s="360" t="s">
        <v>24</v>
      </c>
      <c r="C6" s="361">
        <f>SUM(C7:C10)</f>
        <v>0</v>
      </c>
      <c r="D6" s="362" t="s">
        <v>25</v>
      </c>
      <c r="E6" s="362">
        <v>1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6.5" thickBot="1">
      <c r="A7" s="332"/>
      <c r="B7" s="119" t="s">
        <v>26</v>
      </c>
      <c r="C7" s="105"/>
      <c r="D7" s="119" t="s">
        <v>25</v>
      </c>
      <c r="E7" s="119" t="e">
        <f>ROUND(C7/C6,3)</f>
        <v>#DIV/0!</v>
      </c>
      <c r="F7" s="119"/>
      <c r="G7" s="119"/>
      <c r="H7" s="119"/>
      <c r="I7" s="363"/>
      <c r="J7" s="364" t="s">
        <v>27</v>
      </c>
      <c r="K7" s="365"/>
      <c r="L7" s="365"/>
      <c r="M7" s="365"/>
      <c r="N7" s="365"/>
      <c r="O7" s="119"/>
    </row>
    <row r="8" spans="1:15" ht="16.5" thickBot="1">
      <c r="A8" s="332"/>
      <c r="B8" s="366" t="s">
        <v>28</v>
      </c>
      <c r="C8" s="105"/>
      <c r="D8" s="119" t="s">
        <v>25</v>
      </c>
      <c r="E8" s="119" t="e">
        <f>ROUND(C8/C6,3)</f>
        <v>#DIV/0!</v>
      </c>
      <c r="F8" s="119"/>
      <c r="G8" s="119"/>
      <c r="H8" s="119"/>
      <c r="I8" s="365"/>
      <c r="J8" s="367"/>
      <c r="K8" s="365"/>
      <c r="L8" s="365"/>
      <c r="M8" s="365"/>
      <c r="N8" s="365"/>
      <c r="O8" s="119"/>
    </row>
    <row r="9" spans="1:15" ht="16.5" thickBot="1">
      <c r="A9" s="332"/>
      <c r="B9" s="366" t="s">
        <v>29</v>
      </c>
      <c r="C9" s="105"/>
      <c r="D9" s="119" t="s">
        <v>25</v>
      </c>
      <c r="E9" s="119" t="e">
        <f>ROUND(C9/C6,3)</f>
        <v>#DIV/0!</v>
      </c>
      <c r="F9" s="119"/>
      <c r="G9" s="119"/>
      <c r="H9" s="119"/>
      <c r="I9" s="368"/>
      <c r="J9" s="364" t="s">
        <v>30</v>
      </c>
      <c r="K9" s="365"/>
      <c r="L9" s="365"/>
      <c r="M9" s="365"/>
      <c r="N9" s="365"/>
      <c r="O9" s="119"/>
    </row>
    <row r="10" spans="1:15" ht="12.75">
      <c r="A10" s="332"/>
      <c r="B10" s="366" t="s">
        <v>31</v>
      </c>
      <c r="C10" s="105"/>
      <c r="D10" s="119" t="s">
        <v>25</v>
      </c>
      <c r="E10" s="119" t="e">
        <f>E6-E7-E8-E9</f>
        <v>#DIV/0!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7.5" customHeight="1">
      <c r="A11" s="332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8" customFormat="1" ht="25.5">
      <c r="A12" s="359" t="s">
        <v>32</v>
      </c>
      <c r="B12" s="369" t="s">
        <v>33</v>
      </c>
      <c r="C12" s="370">
        <f>SUM(C13:C16)</f>
        <v>0</v>
      </c>
      <c r="D12" s="362" t="s">
        <v>34</v>
      </c>
      <c r="E12" s="362"/>
      <c r="F12" s="371" t="s">
        <v>35</v>
      </c>
      <c r="G12" s="372" t="e">
        <f>ROUND(C6/C12*1000,1)</f>
        <v>#DIV/0!</v>
      </c>
      <c r="H12" s="362" t="s">
        <v>25</v>
      </c>
      <c r="I12" s="362"/>
      <c r="J12" s="362"/>
      <c r="K12" s="362"/>
      <c r="L12" s="362"/>
      <c r="M12" s="362"/>
      <c r="N12" s="362"/>
      <c r="O12" s="362"/>
    </row>
    <row r="13" spans="1:15" ht="12.75">
      <c r="A13" s="332"/>
      <c r="B13" s="119" t="s">
        <v>36</v>
      </c>
      <c r="C13" s="105"/>
      <c r="D13" s="119" t="s">
        <v>34</v>
      </c>
      <c r="E13" s="119"/>
      <c r="F13" s="373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2.75">
      <c r="A14" s="332"/>
      <c r="B14" s="366" t="s">
        <v>37</v>
      </c>
      <c r="C14" s="105"/>
      <c r="D14" s="119" t="s">
        <v>34</v>
      </c>
      <c r="E14" s="119"/>
      <c r="F14" s="373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2.75">
      <c r="A15" s="332"/>
      <c r="B15" s="366" t="s">
        <v>38</v>
      </c>
      <c r="C15" s="105"/>
      <c r="D15" s="119" t="s">
        <v>34</v>
      </c>
      <c r="E15" s="119"/>
      <c r="F15" s="373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12.75">
      <c r="A16" s="332"/>
      <c r="B16" s="366" t="s">
        <v>39</v>
      </c>
      <c r="C16" s="105"/>
      <c r="D16" s="119" t="s">
        <v>34</v>
      </c>
      <c r="E16" s="119"/>
      <c r="F16" s="374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12.75">
      <c r="A17" s="332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s="10" customFormat="1" ht="12.75">
      <c r="A18" s="375" t="s">
        <v>40</v>
      </c>
      <c r="B18" s="376" t="s">
        <v>41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</row>
    <row r="19" spans="1:15" ht="12.75">
      <c r="A19" s="332"/>
      <c r="B19" s="119" t="s">
        <v>36</v>
      </c>
      <c r="C19" s="377" t="e">
        <f>C13/E13</f>
        <v>#DIV/0!</v>
      </c>
      <c r="D19" s="119" t="s">
        <v>42</v>
      </c>
      <c r="E19" s="378" t="s">
        <v>43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ht="12.75">
      <c r="A20" s="332"/>
      <c r="B20" s="366" t="s">
        <v>37</v>
      </c>
      <c r="C20" s="379" t="e">
        <f>C14/E14</f>
        <v>#DIV/0!</v>
      </c>
      <c r="D20" s="119" t="s">
        <v>42</v>
      </c>
      <c r="E20" s="378" t="s">
        <v>43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12.75">
      <c r="A21" s="332"/>
      <c r="B21" s="366" t="s">
        <v>38</v>
      </c>
      <c r="C21" s="379" t="e">
        <f>C15/E15</f>
        <v>#DIV/0!</v>
      </c>
      <c r="D21" s="119" t="s">
        <v>42</v>
      </c>
      <c r="E21" s="378" t="s">
        <v>43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12.75">
      <c r="A22" s="332"/>
      <c r="B22" s="366" t="s">
        <v>39</v>
      </c>
      <c r="C22" s="379" t="e">
        <f>C16/E16</f>
        <v>#DIV/0!</v>
      </c>
      <c r="D22" s="119" t="s">
        <v>42</v>
      </c>
      <c r="E22" s="378" t="s">
        <v>43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8.25" customHeight="1">
      <c r="A23" s="332"/>
      <c r="B23" s="366"/>
      <c r="C23" s="38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2.75">
      <c r="A24" s="332"/>
      <c r="B24" s="381"/>
      <c r="C24" s="119"/>
      <c r="D24" s="119"/>
      <c r="E24" s="332" t="s">
        <v>44</v>
      </c>
      <c r="F24" s="332" t="s">
        <v>22</v>
      </c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s="10" customFormat="1" ht="12.75">
      <c r="A25" s="375" t="s">
        <v>45</v>
      </c>
      <c r="B25" s="290" t="s">
        <v>46</v>
      </c>
      <c r="C25" s="382">
        <f>C6</f>
        <v>0</v>
      </c>
      <c r="D25" s="290" t="s">
        <v>25</v>
      </c>
      <c r="E25" s="382">
        <f>C12</f>
        <v>0</v>
      </c>
      <c r="F25" s="382">
        <v>1</v>
      </c>
      <c r="G25" s="290"/>
      <c r="H25" s="290"/>
      <c r="I25" s="290"/>
      <c r="J25" s="290"/>
      <c r="K25" s="290"/>
      <c r="L25" s="290"/>
      <c r="M25" s="290"/>
      <c r="N25" s="290"/>
      <c r="O25" s="290"/>
    </row>
    <row r="26" spans="1:15" ht="12.75">
      <c r="A26" s="332"/>
      <c r="B26" s="119" t="s">
        <v>47</v>
      </c>
      <c r="C26" s="314">
        <f>C25-C27</f>
        <v>0</v>
      </c>
      <c r="D26" s="119" t="s">
        <v>25</v>
      </c>
      <c r="E26" s="383" t="e">
        <f>ROUND(C26/G12*1000,0)</f>
        <v>#DIV/0!</v>
      </c>
      <c r="F26" s="383" t="e">
        <f>ROUND(E26/E25,3)</f>
        <v>#DIV/0!</v>
      </c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2.75">
      <c r="A27" s="332"/>
      <c r="B27" s="119" t="s">
        <v>48</v>
      </c>
      <c r="C27" s="314"/>
      <c r="D27" s="119" t="s">
        <v>25</v>
      </c>
      <c r="E27" s="383" t="e">
        <f>ROUND(C27/G12*1000,0)</f>
        <v>#DIV/0!</v>
      </c>
      <c r="F27" s="383" t="e">
        <f>ROUND(E27/E25,3)</f>
        <v>#DIV/0!</v>
      </c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2.75">
      <c r="A28" s="332"/>
      <c r="B28" s="119" t="s">
        <v>49</v>
      </c>
      <c r="C28" s="314"/>
      <c r="D28" s="119" t="s">
        <v>25</v>
      </c>
      <c r="E28" s="383" t="e">
        <f>E25-E26-E27</f>
        <v>#DIV/0!</v>
      </c>
      <c r="F28" s="383" t="e">
        <f>F25-F26-F27</f>
        <v>#DIV/0!</v>
      </c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2.75">
      <c r="A29" s="332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s="8" customFormat="1" ht="38.25">
      <c r="A30" s="359" t="s">
        <v>50</v>
      </c>
      <c r="B30" s="369" t="s">
        <v>51</v>
      </c>
      <c r="C30" s="370">
        <f>C31+C35+C39+C43</f>
        <v>0</v>
      </c>
      <c r="D30" s="362" t="s">
        <v>34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.75">
      <c r="A31" s="332"/>
      <c r="B31" s="119" t="s">
        <v>36</v>
      </c>
      <c r="C31" s="105">
        <f>C13</f>
        <v>0</v>
      </c>
      <c r="D31" s="119" t="s">
        <v>34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2.75">
      <c r="A32" s="332"/>
      <c r="B32" s="384" t="s">
        <v>52</v>
      </c>
      <c r="C32" s="385">
        <f>C31-C33</f>
        <v>0</v>
      </c>
      <c r="D32" s="386" t="s">
        <v>34</v>
      </c>
      <c r="E32" s="332" t="s">
        <v>53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2.75">
      <c r="A33" s="332"/>
      <c r="B33" s="384" t="s">
        <v>54</v>
      </c>
      <c r="C33" s="385"/>
      <c r="D33" s="386" t="s">
        <v>34</v>
      </c>
      <c r="E33" s="498">
        <f>C33+C34</f>
        <v>0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2.75">
      <c r="A34" s="332"/>
      <c r="B34" s="384" t="s">
        <v>55</v>
      </c>
      <c r="C34" s="385">
        <v>0</v>
      </c>
      <c r="D34" s="386" t="s">
        <v>34</v>
      </c>
      <c r="E34" s="498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2.75">
      <c r="A35" s="332"/>
      <c r="B35" s="366" t="s">
        <v>37</v>
      </c>
      <c r="C35" s="385">
        <f>C14</f>
        <v>0</v>
      </c>
      <c r="D35" s="119" t="s">
        <v>34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12.75">
      <c r="A36" s="332"/>
      <c r="B36" s="384" t="s">
        <v>52</v>
      </c>
      <c r="C36" s="385">
        <f>C35-C37</f>
        <v>0</v>
      </c>
      <c r="D36" s="386" t="s">
        <v>34</v>
      </c>
      <c r="E36" s="332" t="s">
        <v>53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.75">
      <c r="A37" s="332"/>
      <c r="B37" s="384" t="s">
        <v>54</v>
      </c>
      <c r="C37" s="385"/>
      <c r="D37" s="386" t="s">
        <v>34</v>
      </c>
      <c r="E37" s="498">
        <f>C37+C38</f>
        <v>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ht="12.75">
      <c r="A38" s="332"/>
      <c r="B38" s="384" t="s">
        <v>55</v>
      </c>
      <c r="C38" s="385">
        <v>0</v>
      </c>
      <c r="D38" s="386" t="s">
        <v>34</v>
      </c>
      <c r="E38" s="498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ht="12.75">
      <c r="A39" s="332"/>
      <c r="B39" s="366" t="s">
        <v>38</v>
      </c>
      <c r="C39" s="385">
        <f>C15</f>
        <v>0</v>
      </c>
      <c r="D39" s="119" t="s">
        <v>34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2.75">
      <c r="A40" s="332"/>
      <c r="B40" s="384" t="s">
        <v>52</v>
      </c>
      <c r="C40" s="385">
        <f>C39-C41</f>
        <v>0</v>
      </c>
      <c r="D40" s="387" t="s">
        <v>34</v>
      </c>
      <c r="E40" s="332" t="s">
        <v>53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ht="12.75">
      <c r="A41" s="332"/>
      <c r="B41" s="384" t="s">
        <v>54</v>
      </c>
      <c r="C41" s="385"/>
      <c r="D41" s="387" t="s">
        <v>34</v>
      </c>
      <c r="E41" s="498">
        <f>C41+C42</f>
        <v>0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12.75">
      <c r="A42" s="332"/>
      <c r="B42" s="384" t="s">
        <v>55</v>
      </c>
      <c r="C42" s="385">
        <v>0</v>
      </c>
      <c r="D42" s="387" t="s">
        <v>34</v>
      </c>
      <c r="E42" s="498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2.75">
      <c r="A43" s="332"/>
      <c r="B43" s="366" t="s">
        <v>39</v>
      </c>
      <c r="C43" s="385">
        <f>C16</f>
        <v>0</v>
      </c>
      <c r="D43" s="119" t="s">
        <v>34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 ht="12.75">
      <c r="A44" s="332"/>
      <c r="B44" s="384" t="s">
        <v>52</v>
      </c>
      <c r="C44" s="385">
        <f>C43-C45</f>
        <v>0</v>
      </c>
      <c r="D44" s="387" t="s">
        <v>34</v>
      </c>
      <c r="E44" s="332" t="s">
        <v>53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2.75">
      <c r="A45" s="332"/>
      <c r="B45" s="384" t="s">
        <v>54</v>
      </c>
      <c r="C45" s="385"/>
      <c r="D45" s="387" t="s">
        <v>34</v>
      </c>
      <c r="E45" s="498">
        <f>C45+C46</f>
        <v>0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2.75">
      <c r="A46" s="332"/>
      <c r="B46" s="384" t="s">
        <v>55</v>
      </c>
      <c r="C46" s="385">
        <v>0</v>
      </c>
      <c r="D46" s="387" t="s">
        <v>34</v>
      </c>
      <c r="E46" s="498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12.75">
      <c r="A47" s="332"/>
      <c r="B47" s="119"/>
      <c r="C47" s="112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s="8" customFormat="1" ht="38.25">
      <c r="A48" s="359" t="s">
        <v>56</v>
      </c>
      <c r="B48" s="360" t="s">
        <v>57</v>
      </c>
      <c r="C48" s="361">
        <f>C49+C50+C51+C52</f>
        <v>0</v>
      </c>
      <c r="D48" s="362" t="s">
        <v>34</v>
      </c>
      <c r="E48" s="388" t="s">
        <v>22</v>
      </c>
      <c r="F48" s="389" t="s">
        <v>43</v>
      </c>
      <c r="G48" s="362"/>
      <c r="H48" s="362"/>
      <c r="I48" s="362"/>
      <c r="J48" s="362"/>
      <c r="K48" s="362"/>
      <c r="L48" s="362"/>
      <c r="M48" s="362"/>
      <c r="N48" s="362"/>
      <c r="O48" s="362"/>
    </row>
    <row r="49" spans="1:15" ht="12.75">
      <c r="A49" s="332"/>
      <c r="B49" s="119" t="s">
        <v>36</v>
      </c>
      <c r="C49" s="105"/>
      <c r="D49" s="119" t="s">
        <v>34</v>
      </c>
      <c r="E49" s="383" t="e">
        <f>ROUND(C49/C31,3)</f>
        <v>#DIV/0!</v>
      </c>
      <c r="F49" s="389" t="s">
        <v>43</v>
      </c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12.75">
      <c r="A50" s="332"/>
      <c r="B50" s="366" t="s">
        <v>37</v>
      </c>
      <c r="C50" s="105"/>
      <c r="D50" s="119" t="s">
        <v>42</v>
      </c>
      <c r="E50" s="383" t="e">
        <f>ROUND(C50/C35,3)</f>
        <v>#DIV/0!</v>
      </c>
      <c r="F50" s="389" t="s">
        <v>43</v>
      </c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2.75">
      <c r="A51" s="332"/>
      <c r="B51" s="366" t="s">
        <v>38</v>
      </c>
      <c r="C51" s="105"/>
      <c r="D51" s="119" t="s">
        <v>34</v>
      </c>
      <c r="E51" s="383" t="e">
        <f>ROUND(C51/C39,3)</f>
        <v>#DIV/0!</v>
      </c>
      <c r="F51" s="389" t="s">
        <v>43</v>
      </c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2.75">
      <c r="A52" s="332"/>
      <c r="B52" s="366" t="s">
        <v>39</v>
      </c>
      <c r="C52" s="105"/>
      <c r="D52" s="119" t="s">
        <v>42</v>
      </c>
      <c r="E52" s="383" t="e">
        <f>ROUND(C52/C43,3)</f>
        <v>#DIV/0!</v>
      </c>
      <c r="F52" s="389" t="s">
        <v>43</v>
      </c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12.75">
      <c r="A53" s="332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12.75">
      <c r="A54" s="332" t="s">
        <v>58</v>
      </c>
      <c r="B54" s="376" t="s">
        <v>164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12.75">
      <c r="A55" s="332"/>
      <c r="B55" s="376"/>
      <c r="C55" s="332" t="s">
        <v>59</v>
      </c>
      <c r="D55" s="332" t="s">
        <v>60</v>
      </c>
      <c r="E55" s="332" t="s">
        <v>61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1:15" ht="12.75">
      <c r="A56" s="332"/>
      <c r="B56" s="390" t="s">
        <v>79</v>
      </c>
      <c r="C56" s="314"/>
      <c r="D56" s="314"/>
      <c r="E56" s="314"/>
      <c r="F56" s="119" t="s">
        <v>62</v>
      </c>
      <c r="G56" s="119"/>
      <c r="H56" s="119"/>
      <c r="I56" s="157" t="e">
        <f>C19</f>
        <v>#DIV/0!</v>
      </c>
      <c r="J56" s="119"/>
      <c r="K56" s="119"/>
      <c r="L56" s="119"/>
      <c r="M56" s="119"/>
      <c r="N56" s="119"/>
      <c r="O56" s="119"/>
    </row>
    <row r="57" spans="1:15" ht="12.75">
      <c r="A57" s="332"/>
      <c r="B57" s="390" t="s">
        <v>63</v>
      </c>
      <c r="C57" s="314"/>
      <c r="D57" s="314"/>
      <c r="E57" s="314"/>
      <c r="F57" s="119" t="s">
        <v>62</v>
      </c>
      <c r="G57" s="119"/>
      <c r="H57" s="119"/>
      <c r="I57" s="157" t="e">
        <f>C20</f>
        <v>#DIV/0!</v>
      </c>
      <c r="J57" s="119"/>
      <c r="K57" s="119"/>
      <c r="L57" s="119"/>
      <c r="M57" s="119"/>
      <c r="N57" s="119"/>
      <c r="O57" s="119"/>
    </row>
    <row r="58" spans="1:15" ht="12.75">
      <c r="A58" s="332"/>
      <c r="B58" s="390" t="s">
        <v>64</v>
      </c>
      <c r="C58" s="314"/>
      <c r="D58" s="314"/>
      <c r="E58" s="314"/>
      <c r="F58" s="119" t="s">
        <v>62</v>
      </c>
      <c r="G58" s="119"/>
      <c r="H58" s="119"/>
      <c r="I58" s="157" t="e">
        <f>C21</f>
        <v>#DIV/0!</v>
      </c>
      <c r="J58" s="119"/>
      <c r="K58" s="119"/>
      <c r="L58" s="119"/>
      <c r="M58" s="119"/>
      <c r="N58" s="119"/>
      <c r="O58" s="119"/>
    </row>
    <row r="59" spans="1:15" ht="12.75">
      <c r="A59" s="332"/>
      <c r="B59" s="390" t="s">
        <v>97</v>
      </c>
      <c r="C59" s="314"/>
      <c r="D59" s="314"/>
      <c r="E59" s="314"/>
      <c r="F59" s="119" t="s">
        <v>62</v>
      </c>
      <c r="G59" s="119"/>
      <c r="H59" s="119"/>
      <c r="I59" s="380" t="e">
        <f>C22</f>
        <v>#DIV/0!</v>
      </c>
      <c r="J59" s="119"/>
      <c r="K59" s="119"/>
      <c r="L59" s="119"/>
      <c r="M59" s="119"/>
      <c r="N59" s="119"/>
      <c r="O59" s="119"/>
    </row>
    <row r="60" spans="1:15" ht="12.75">
      <c r="A60" s="332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s="10" customFormat="1" ht="12.75">
      <c r="A61" s="375" t="s">
        <v>65</v>
      </c>
      <c r="B61" s="376" t="s">
        <v>188</v>
      </c>
      <c r="C61" s="290"/>
      <c r="D61" s="290"/>
      <c r="E61" s="290"/>
      <c r="F61" s="290"/>
      <c r="G61" s="290"/>
      <c r="H61" s="496"/>
      <c r="I61" s="496"/>
      <c r="J61" s="290"/>
      <c r="K61" s="497"/>
      <c r="L61" s="497"/>
      <c r="M61" s="290"/>
      <c r="N61" s="290"/>
      <c r="O61" s="290"/>
    </row>
    <row r="62" spans="1:15" s="10" customFormat="1" ht="12.75">
      <c r="A62" s="375"/>
      <c r="B62" s="502"/>
      <c r="C62" s="505" t="s">
        <v>66</v>
      </c>
      <c r="D62" s="505"/>
      <c r="E62" s="505"/>
      <c r="F62" s="505"/>
      <c r="G62" s="505"/>
      <c r="H62" s="505" t="s">
        <v>67</v>
      </c>
      <c r="I62" s="505"/>
      <c r="J62" s="505"/>
      <c r="K62" s="505" t="s">
        <v>81</v>
      </c>
      <c r="L62" s="505"/>
      <c r="M62" s="505"/>
      <c r="N62" s="505"/>
      <c r="O62" s="505"/>
    </row>
    <row r="63" spans="1:15" s="10" customFormat="1" ht="12.75">
      <c r="A63" s="375"/>
      <c r="B63" s="503"/>
      <c r="C63" s="505" t="s">
        <v>68</v>
      </c>
      <c r="D63" s="505" t="s">
        <v>69</v>
      </c>
      <c r="E63" s="505"/>
      <c r="F63" s="505"/>
      <c r="G63" s="505"/>
      <c r="H63" s="505" t="s">
        <v>68</v>
      </c>
      <c r="I63" s="505" t="s">
        <v>70</v>
      </c>
      <c r="J63" s="505"/>
      <c r="K63" s="505" t="s">
        <v>68</v>
      </c>
      <c r="L63" s="505" t="s">
        <v>69</v>
      </c>
      <c r="M63" s="505"/>
      <c r="N63" s="505"/>
      <c r="O63" s="505"/>
    </row>
    <row r="64" spans="1:15" s="10" customFormat="1" ht="12.75">
      <c r="A64" s="375"/>
      <c r="B64" s="503"/>
      <c r="C64" s="505"/>
      <c r="D64" s="505" t="s">
        <v>71</v>
      </c>
      <c r="E64" s="505"/>
      <c r="F64" s="505" t="s">
        <v>72</v>
      </c>
      <c r="G64" s="505"/>
      <c r="H64" s="505"/>
      <c r="I64" s="506" t="s">
        <v>71</v>
      </c>
      <c r="J64" s="506" t="s">
        <v>72</v>
      </c>
      <c r="K64" s="505"/>
      <c r="L64" s="505" t="s">
        <v>71</v>
      </c>
      <c r="M64" s="505"/>
      <c r="N64" s="505" t="s">
        <v>72</v>
      </c>
      <c r="O64" s="505"/>
    </row>
    <row r="65" spans="1:15" s="10" customFormat="1" ht="45" customHeight="1">
      <c r="A65" s="375"/>
      <c r="B65" s="504"/>
      <c r="C65" s="505"/>
      <c r="D65" s="391" t="s">
        <v>73</v>
      </c>
      <c r="E65" s="391" t="s">
        <v>74</v>
      </c>
      <c r="F65" s="391" t="s">
        <v>73</v>
      </c>
      <c r="G65" s="391" t="s">
        <v>74</v>
      </c>
      <c r="H65" s="505"/>
      <c r="I65" s="506"/>
      <c r="J65" s="506"/>
      <c r="K65" s="505"/>
      <c r="L65" s="391" t="s">
        <v>73</v>
      </c>
      <c r="M65" s="391" t="s">
        <v>74</v>
      </c>
      <c r="N65" s="391" t="s">
        <v>73</v>
      </c>
      <c r="O65" s="391" t="s">
        <v>74</v>
      </c>
    </row>
    <row r="66" spans="1:15" s="10" customFormat="1" ht="12.75">
      <c r="A66" s="375"/>
      <c r="B66" s="392" t="s">
        <v>75</v>
      </c>
      <c r="C66" s="393" t="e">
        <f>ROUND(K66/H66,8)</f>
        <v>#DIV/0!</v>
      </c>
      <c r="D66" s="107">
        <f>D67</f>
        <v>75</v>
      </c>
      <c r="E66" s="393" t="e">
        <f>C66-D66</f>
        <v>#DIV/0!</v>
      </c>
      <c r="F66" s="394" t="e">
        <f aca="true" t="shared" si="0" ref="F66:F80">IF(C66&gt;110,110,IF(C66&lt;110,C66))</f>
        <v>#DIV/0!</v>
      </c>
      <c r="G66" s="394" t="e">
        <f>C66-F66</f>
        <v>#DIV/0!</v>
      </c>
      <c r="H66" s="107">
        <f aca="true" t="shared" si="1" ref="H66:O66">SUM(H67:H70)</f>
        <v>0</v>
      </c>
      <c r="I66" s="107">
        <f t="shared" si="1"/>
        <v>0</v>
      </c>
      <c r="J66" s="107">
        <f t="shared" si="1"/>
        <v>0</v>
      </c>
      <c r="K66" s="395">
        <f>SUM(K67:K70)</f>
        <v>0</v>
      </c>
      <c r="L66" s="396">
        <f t="shared" si="1"/>
        <v>0</v>
      </c>
      <c r="M66" s="397">
        <f t="shared" si="1"/>
        <v>0</v>
      </c>
      <c r="N66" s="397">
        <f t="shared" si="1"/>
        <v>0</v>
      </c>
      <c r="O66" s="397">
        <f t="shared" si="1"/>
        <v>0</v>
      </c>
    </row>
    <row r="67" spans="1:15" ht="12.75">
      <c r="A67" s="332"/>
      <c r="B67" s="398" t="s">
        <v>76</v>
      </c>
      <c r="C67" s="383">
        <f>C56</f>
        <v>0</v>
      </c>
      <c r="D67" s="383">
        <v>75</v>
      </c>
      <c r="E67" s="383">
        <f aca="true" t="shared" si="2" ref="E67:E80">C67-D67</f>
        <v>-75</v>
      </c>
      <c r="F67" s="399">
        <f t="shared" si="0"/>
        <v>0</v>
      </c>
      <c r="G67" s="383">
        <f aca="true" t="shared" si="3" ref="G67:G75">C67-F67</f>
        <v>0</v>
      </c>
      <c r="H67" s="383">
        <f>C32</f>
        <v>0</v>
      </c>
      <c r="I67" s="383">
        <f>H67-J67</f>
        <v>0</v>
      </c>
      <c r="J67" s="105">
        <f>C49-J72</f>
        <v>0</v>
      </c>
      <c r="K67" s="400">
        <f>SUM(L67:O67)</f>
        <v>0</v>
      </c>
      <c r="L67" s="401">
        <f>ROUND(D67*I67,4)</f>
        <v>0</v>
      </c>
      <c r="M67" s="401">
        <f>ROUND(E67*I67,4)</f>
        <v>0</v>
      </c>
      <c r="N67" s="401">
        <f>ROUND(F67*J67,4)</f>
        <v>0</v>
      </c>
      <c r="O67" s="401">
        <f>ROUND(G67*J67,4)</f>
        <v>0</v>
      </c>
    </row>
    <row r="68" spans="1:15" ht="12.75">
      <c r="A68" s="332"/>
      <c r="B68" s="398" t="s">
        <v>37</v>
      </c>
      <c r="C68" s="383">
        <f>C57</f>
        <v>0</v>
      </c>
      <c r="D68" s="383">
        <v>75</v>
      </c>
      <c r="E68" s="383">
        <f t="shared" si="2"/>
        <v>-75</v>
      </c>
      <c r="F68" s="399">
        <f t="shared" si="0"/>
        <v>0</v>
      </c>
      <c r="G68" s="383">
        <f t="shared" si="3"/>
        <v>0</v>
      </c>
      <c r="H68" s="383">
        <f>C36</f>
        <v>0</v>
      </c>
      <c r="I68" s="383">
        <f>H68-J68</f>
        <v>0</v>
      </c>
      <c r="J68" s="105">
        <f>C50-J73</f>
        <v>0</v>
      </c>
      <c r="K68" s="400">
        <f>SUM(L68:O68)</f>
        <v>0</v>
      </c>
      <c r="L68" s="401">
        <f>ROUND(D68*I68,4)</f>
        <v>0</v>
      </c>
      <c r="M68" s="401">
        <f aca="true" t="shared" si="4" ref="M68:N70">ROUND(E68*I68,4)</f>
        <v>0</v>
      </c>
      <c r="N68" s="401">
        <f t="shared" si="4"/>
        <v>0</v>
      </c>
      <c r="O68" s="401">
        <f>ROUND(G68*J68,4)</f>
        <v>0</v>
      </c>
    </row>
    <row r="69" spans="1:15" ht="12.75">
      <c r="A69" s="332"/>
      <c r="B69" s="398" t="s">
        <v>38</v>
      </c>
      <c r="C69" s="383">
        <f>C58</f>
        <v>0</v>
      </c>
      <c r="D69" s="383">
        <v>75</v>
      </c>
      <c r="E69" s="383">
        <f t="shared" si="2"/>
        <v>-75</v>
      </c>
      <c r="F69" s="399">
        <f t="shared" si="0"/>
        <v>0</v>
      </c>
      <c r="G69" s="383">
        <f t="shared" si="3"/>
        <v>0</v>
      </c>
      <c r="H69" s="383">
        <f>C40</f>
        <v>0</v>
      </c>
      <c r="I69" s="383">
        <f>H69-J69</f>
        <v>0</v>
      </c>
      <c r="J69" s="105">
        <f>C51-J74</f>
        <v>0</v>
      </c>
      <c r="K69" s="400">
        <f>SUM(L69:O69)</f>
        <v>0</v>
      </c>
      <c r="L69" s="401">
        <f>ROUND(D69*I69,4)</f>
        <v>0</v>
      </c>
      <c r="M69" s="401">
        <f t="shared" si="4"/>
        <v>0</v>
      </c>
      <c r="N69" s="401">
        <f t="shared" si="4"/>
        <v>0</v>
      </c>
      <c r="O69" s="401">
        <f>ROUND(G69*J69,4)</f>
        <v>0</v>
      </c>
    </row>
    <row r="70" spans="1:15" ht="12.75">
      <c r="A70" s="332"/>
      <c r="B70" s="398" t="s">
        <v>39</v>
      </c>
      <c r="C70" s="383">
        <f>C59</f>
        <v>0</v>
      </c>
      <c r="D70" s="383">
        <v>75</v>
      </c>
      <c r="E70" s="383">
        <f t="shared" si="2"/>
        <v>-75</v>
      </c>
      <c r="F70" s="399">
        <f t="shared" si="0"/>
        <v>0</v>
      </c>
      <c r="G70" s="383">
        <f t="shared" si="3"/>
        <v>0</v>
      </c>
      <c r="H70" s="383">
        <f>C44</f>
        <v>0</v>
      </c>
      <c r="I70" s="383">
        <f>H70-J70</f>
        <v>0</v>
      </c>
      <c r="J70" s="105">
        <f>C52-J75</f>
        <v>0</v>
      </c>
      <c r="K70" s="400">
        <f>SUM(L70:O70)</f>
        <v>0</v>
      </c>
      <c r="L70" s="401">
        <f>ROUND(D70*I70,4)</f>
        <v>0</v>
      </c>
      <c r="M70" s="401">
        <f t="shared" si="4"/>
        <v>0</v>
      </c>
      <c r="N70" s="401">
        <f t="shared" si="4"/>
        <v>0</v>
      </c>
      <c r="O70" s="401">
        <f>ROUND(G70*J70,4)</f>
        <v>0</v>
      </c>
    </row>
    <row r="71" spans="1:15" s="10" customFormat="1" ht="12.75">
      <c r="A71" s="375"/>
      <c r="B71" s="392" t="s">
        <v>77</v>
      </c>
      <c r="C71" s="393" t="e">
        <f>ROUND(K71/H71,8)</f>
        <v>#DIV/0!</v>
      </c>
      <c r="D71" s="107">
        <f>D72</f>
        <v>75</v>
      </c>
      <c r="E71" s="393" t="e">
        <f>C71-D71</f>
        <v>#DIV/0!</v>
      </c>
      <c r="F71" s="394" t="e">
        <f t="shared" si="0"/>
        <v>#DIV/0!</v>
      </c>
      <c r="G71" s="394" t="e">
        <f>C71-F71</f>
        <v>#DIV/0!</v>
      </c>
      <c r="H71" s="107">
        <f aca="true" t="shared" si="5" ref="H71:O71">SUM(H72:H75)</f>
        <v>0</v>
      </c>
      <c r="I71" s="107">
        <f t="shared" si="5"/>
        <v>0</v>
      </c>
      <c r="J71" s="106">
        <f>J72+J73+J74+J75</f>
        <v>0</v>
      </c>
      <c r="K71" s="397">
        <f>SUM(K72:K75)</f>
        <v>0</v>
      </c>
      <c r="L71" s="396">
        <f t="shared" si="5"/>
        <v>0</v>
      </c>
      <c r="M71" s="396">
        <f t="shared" si="5"/>
        <v>0</v>
      </c>
      <c r="N71" s="397">
        <f t="shared" si="5"/>
        <v>0</v>
      </c>
      <c r="O71" s="396">
        <f t="shared" si="5"/>
        <v>0</v>
      </c>
    </row>
    <row r="72" spans="1:15" ht="12.75">
      <c r="A72" s="332"/>
      <c r="B72" s="398" t="s">
        <v>76</v>
      </c>
      <c r="C72" s="383">
        <f>D56</f>
        <v>0</v>
      </c>
      <c r="D72" s="383">
        <v>75</v>
      </c>
      <c r="E72" s="383">
        <f t="shared" si="2"/>
        <v>-75</v>
      </c>
      <c r="F72" s="399">
        <f t="shared" si="0"/>
        <v>0</v>
      </c>
      <c r="G72" s="383">
        <f t="shared" si="3"/>
        <v>0</v>
      </c>
      <c r="H72" s="383">
        <f>C33</f>
        <v>0</v>
      </c>
      <c r="I72" s="383">
        <f>H72-J72</f>
        <v>0</v>
      </c>
      <c r="J72" s="105"/>
      <c r="K72" s="400">
        <f>SUM(L72:O72)</f>
        <v>0</v>
      </c>
      <c r="L72" s="401">
        <f>ROUND(D72*I72,4)</f>
        <v>0</v>
      </c>
      <c r="M72" s="401">
        <f aca="true" t="shared" si="6" ref="M72:N75">ROUND(E72*I72,4)</f>
        <v>0</v>
      </c>
      <c r="N72" s="401">
        <f t="shared" si="6"/>
        <v>0</v>
      </c>
      <c r="O72" s="401">
        <f>ROUND(G72*J72,4)</f>
        <v>0</v>
      </c>
    </row>
    <row r="73" spans="1:15" ht="12.75">
      <c r="A73" s="332"/>
      <c r="B73" s="398" t="s">
        <v>37</v>
      </c>
      <c r="C73" s="383">
        <f>D57</f>
        <v>0</v>
      </c>
      <c r="D73" s="383">
        <v>75</v>
      </c>
      <c r="E73" s="383">
        <f t="shared" si="2"/>
        <v>-75</v>
      </c>
      <c r="F73" s="399">
        <f>IF(C73&gt;110,110,IF(C73&lt;110,C73))</f>
        <v>0</v>
      </c>
      <c r="G73" s="383">
        <f t="shared" si="3"/>
        <v>0</v>
      </c>
      <c r="H73" s="383">
        <f>C37</f>
        <v>0</v>
      </c>
      <c r="I73" s="383">
        <f>H73-J73</f>
        <v>0</v>
      </c>
      <c r="J73" s="105"/>
      <c r="K73" s="400">
        <f>SUM(L73:O73)</f>
        <v>0</v>
      </c>
      <c r="L73" s="401">
        <f>ROUND(D73*I73,4)</f>
        <v>0</v>
      </c>
      <c r="M73" s="401">
        <f t="shared" si="6"/>
        <v>0</v>
      </c>
      <c r="N73" s="401">
        <f t="shared" si="6"/>
        <v>0</v>
      </c>
      <c r="O73" s="401">
        <f>ROUND(G73*J73,4)</f>
        <v>0</v>
      </c>
    </row>
    <row r="74" spans="1:15" ht="12.75">
      <c r="A74" s="332"/>
      <c r="B74" s="398" t="s">
        <v>38</v>
      </c>
      <c r="C74" s="383">
        <f>D58</f>
        <v>0</v>
      </c>
      <c r="D74" s="383">
        <v>75</v>
      </c>
      <c r="E74" s="383">
        <f t="shared" si="2"/>
        <v>-75</v>
      </c>
      <c r="F74" s="399">
        <f t="shared" si="0"/>
        <v>0</v>
      </c>
      <c r="G74" s="383">
        <f t="shared" si="3"/>
        <v>0</v>
      </c>
      <c r="H74" s="383">
        <f>C41</f>
        <v>0</v>
      </c>
      <c r="I74" s="383">
        <f>H74-J74</f>
        <v>0</v>
      </c>
      <c r="J74" s="105"/>
      <c r="K74" s="400">
        <f>SUM(L74:O74)</f>
        <v>0</v>
      </c>
      <c r="L74" s="401">
        <f>ROUND(D74*I74,4)</f>
        <v>0</v>
      </c>
      <c r="M74" s="401">
        <f t="shared" si="6"/>
        <v>0</v>
      </c>
      <c r="N74" s="401">
        <f t="shared" si="6"/>
        <v>0</v>
      </c>
      <c r="O74" s="401">
        <f>ROUND(G74*J74,4)</f>
        <v>0</v>
      </c>
    </row>
    <row r="75" spans="1:15" ht="12.75">
      <c r="A75" s="332"/>
      <c r="B75" s="398" t="s">
        <v>39</v>
      </c>
      <c r="C75" s="383">
        <f>D59</f>
        <v>0</v>
      </c>
      <c r="D75" s="383">
        <v>75</v>
      </c>
      <c r="E75" s="383">
        <f t="shared" si="2"/>
        <v>-75</v>
      </c>
      <c r="F75" s="399">
        <f t="shared" si="0"/>
        <v>0</v>
      </c>
      <c r="G75" s="383">
        <f t="shared" si="3"/>
        <v>0</v>
      </c>
      <c r="H75" s="383">
        <f>C45</f>
        <v>0</v>
      </c>
      <c r="I75" s="383">
        <f>H75-J75</f>
        <v>0</v>
      </c>
      <c r="J75" s="105"/>
      <c r="K75" s="400">
        <f>SUM(L75:O75)</f>
        <v>0</v>
      </c>
      <c r="L75" s="401">
        <f>ROUND(D75*I75,4)</f>
        <v>0</v>
      </c>
      <c r="M75" s="401">
        <f t="shared" si="6"/>
        <v>0</v>
      </c>
      <c r="N75" s="401">
        <f t="shared" si="6"/>
        <v>0</v>
      </c>
      <c r="O75" s="401">
        <f>ROUND(G75*J75,4)</f>
        <v>0</v>
      </c>
    </row>
    <row r="76" spans="1:15" s="10" customFormat="1" ht="12.75">
      <c r="A76" s="375"/>
      <c r="B76" s="392" t="s">
        <v>134</v>
      </c>
      <c r="C76" s="393">
        <v>0</v>
      </c>
      <c r="D76" s="107">
        <f>D77</f>
        <v>75</v>
      </c>
      <c r="E76" s="402">
        <v>0</v>
      </c>
      <c r="F76" s="394">
        <f t="shared" si="0"/>
        <v>0</v>
      </c>
      <c r="G76" s="393">
        <v>0</v>
      </c>
      <c r="H76" s="107">
        <f aca="true" t="shared" si="7" ref="H76:O76">SUM(H77:H80)</f>
        <v>0</v>
      </c>
      <c r="I76" s="107">
        <v>0</v>
      </c>
      <c r="J76" s="107">
        <v>0</v>
      </c>
      <c r="K76" s="396">
        <f t="shared" si="7"/>
        <v>0</v>
      </c>
      <c r="L76" s="396">
        <v>0</v>
      </c>
      <c r="M76" s="396">
        <f t="shared" si="7"/>
        <v>0</v>
      </c>
      <c r="N76" s="396">
        <f t="shared" si="7"/>
        <v>0</v>
      </c>
      <c r="O76" s="396">
        <f t="shared" si="7"/>
        <v>0</v>
      </c>
    </row>
    <row r="77" spans="1:15" ht="12.75">
      <c r="A77" s="332"/>
      <c r="B77" s="398" t="s">
        <v>76</v>
      </c>
      <c r="C77" s="383">
        <f>E56</f>
        <v>0</v>
      </c>
      <c r="D77" s="383">
        <v>75</v>
      </c>
      <c r="E77" s="383">
        <f t="shared" si="2"/>
        <v>-75</v>
      </c>
      <c r="F77" s="399">
        <f t="shared" si="0"/>
        <v>0</v>
      </c>
      <c r="G77" s="383">
        <f>C77-F77</f>
        <v>0</v>
      </c>
      <c r="H77" s="383">
        <f>C34</f>
        <v>0</v>
      </c>
      <c r="I77" s="383">
        <f>H77-J77</f>
        <v>0</v>
      </c>
      <c r="J77" s="383">
        <v>0</v>
      </c>
      <c r="K77" s="400">
        <f>SUM(L77:O77)</f>
        <v>0</v>
      </c>
      <c r="L77" s="401">
        <f>ROUND(D77*I77,4)</f>
        <v>0</v>
      </c>
      <c r="M77" s="401">
        <f aca="true" t="shared" si="8" ref="M77:N80">ROUND(E77*I77,4)</f>
        <v>0</v>
      </c>
      <c r="N77" s="401">
        <f t="shared" si="8"/>
        <v>0</v>
      </c>
      <c r="O77" s="401">
        <f>ROUND(G77*J77,4)</f>
        <v>0</v>
      </c>
    </row>
    <row r="78" spans="1:15" ht="12.75">
      <c r="A78" s="332"/>
      <c r="B78" s="398" t="s">
        <v>37</v>
      </c>
      <c r="C78" s="383">
        <f>E57</f>
        <v>0</v>
      </c>
      <c r="D78" s="383">
        <v>75</v>
      </c>
      <c r="E78" s="383">
        <f t="shared" si="2"/>
        <v>-75</v>
      </c>
      <c r="F78" s="399">
        <f t="shared" si="0"/>
        <v>0</v>
      </c>
      <c r="G78" s="383">
        <f>C78-F78</f>
        <v>0</v>
      </c>
      <c r="H78" s="383">
        <f>C38</f>
        <v>0</v>
      </c>
      <c r="I78" s="383">
        <f>H78-J78</f>
        <v>0</v>
      </c>
      <c r="J78" s="383">
        <v>0</v>
      </c>
      <c r="K78" s="400">
        <f>SUM(L78:O78)</f>
        <v>0</v>
      </c>
      <c r="L78" s="401">
        <f>ROUND(D78*I78,4)</f>
        <v>0</v>
      </c>
      <c r="M78" s="401">
        <f t="shared" si="8"/>
        <v>0</v>
      </c>
      <c r="N78" s="401">
        <f t="shared" si="8"/>
        <v>0</v>
      </c>
      <c r="O78" s="401">
        <f>ROUND(G78*J78,4)</f>
        <v>0</v>
      </c>
    </row>
    <row r="79" spans="1:15" ht="12.75">
      <c r="A79" s="332"/>
      <c r="B79" s="398" t="s">
        <v>38</v>
      </c>
      <c r="C79" s="383">
        <f>E58</f>
        <v>0</v>
      </c>
      <c r="D79" s="383">
        <v>75</v>
      </c>
      <c r="E79" s="383">
        <f t="shared" si="2"/>
        <v>-75</v>
      </c>
      <c r="F79" s="399">
        <f t="shared" si="0"/>
        <v>0</v>
      </c>
      <c r="G79" s="383">
        <f>C79-F79</f>
        <v>0</v>
      </c>
      <c r="H79" s="383">
        <f>C42</f>
        <v>0</v>
      </c>
      <c r="I79" s="383">
        <f>H79-J79</f>
        <v>0</v>
      </c>
      <c r="J79" s="383">
        <v>0</v>
      </c>
      <c r="K79" s="400">
        <f>SUM(L79:O79)</f>
        <v>0</v>
      </c>
      <c r="L79" s="401">
        <f>ROUND(D79*I79,4)</f>
        <v>0</v>
      </c>
      <c r="M79" s="401">
        <f t="shared" si="8"/>
        <v>0</v>
      </c>
      <c r="N79" s="401">
        <f t="shared" si="8"/>
        <v>0</v>
      </c>
      <c r="O79" s="401">
        <f>ROUND(G79*J79,4)</f>
        <v>0</v>
      </c>
    </row>
    <row r="80" spans="1:15" ht="12.75">
      <c r="A80" s="332"/>
      <c r="B80" s="398" t="s">
        <v>39</v>
      </c>
      <c r="C80" s="383">
        <f>E59</f>
        <v>0</v>
      </c>
      <c r="D80" s="383">
        <v>75</v>
      </c>
      <c r="E80" s="383">
        <f t="shared" si="2"/>
        <v>-75</v>
      </c>
      <c r="F80" s="399">
        <f t="shared" si="0"/>
        <v>0</v>
      </c>
      <c r="G80" s="383">
        <f>C80-F80</f>
        <v>0</v>
      </c>
      <c r="H80" s="383">
        <f>C46</f>
        <v>0</v>
      </c>
      <c r="I80" s="383">
        <f>H80-J80</f>
        <v>0</v>
      </c>
      <c r="J80" s="383">
        <f>C52-J70-J75</f>
        <v>0</v>
      </c>
      <c r="K80" s="400">
        <f>SUM(L80:O80)</f>
        <v>0</v>
      </c>
      <c r="L80" s="401">
        <f>ROUND(D80*I80,4)</f>
        <v>0</v>
      </c>
      <c r="M80" s="401">
        <f t="shared" si="8"/>
        <v>0</v>
      </c>
      <c r="N80" s="401">
        <f t="shared" si="8"/>
        <v>0</v>
      </c>
      <c r="O80" s="401">
        <f>ROUND(G80*J80,4)</f>
        <v>0</v>
      </c>
    </row>
    <row r="81" spans="1:15" ht="7.5" customHeight="1">
      <c r="A81" s="332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spans="1:15" s="3" customFormat="1" ht="18" customHeight="1">
      <c r="A82" s="145"/>
      <c r="B82" s="495" t="s">
        <v>160</v>
      </c>
      <c r="C82" s="495"/>
      <c r="D82" s="495"/>
      <c r="E82" s="137"/>
      <c r="F82" s="403"/>
      <c r="G82" s="404"/>
      <c r="H82" s="405"/>
      <c r="I82" s="142"/>
      <c r="J82" s="142"/>
      <c r="K82" s="406" t="s">
        <v>100</v>
      </c>
      <c r="L82" s="120"/>
      <c r="M82" s="120"/>
      <c r="N82" s="120"/>
      <c r="O82" s="120"/>
    </row>
    <row r="83" spans="1:15" s="3" customFormat="1" ht="15.75">
      <c r="A83" s="137"/>
      <c r="B83" s="120"/>
      <c r="C83" s="137"/>
      <c r="D83" s="137"/>
      <c r="E83" s="137"/>
      <c r="F83" s="142"/>
      <c r="G83" s="407"/>
      <c r="H83" s="137"/>
      <c r="I83" s="142"/>
      <c r="J83" s="142"/>
      <c r="K83" s="406"/>
      <c r="L83" s="120"/>
      <c r="M83" s="120"/>
      <c r="N83" s="120"/>
      <c r="O83" s="120"/>
    </row>
    <row r="84" spans="1:15" s="3" customFormat="1" ht="15.75" customHeight="1">
      <c r="A84" s="145"/>
      <c r="B84" s="495" t="s">
        <v>187</v>
      </c>
      <c r="C84" s="495"/>
      <c r="D84" s="142"/>
      <c r="E84" s="142"/>
      <c r="F84" s="142"/>
      <c r="G84" s="407"/>
      <c r="H84" s="142"/>
      <c r="I84" s="142"/>
      <c r="J84" s="142"/>
      <c r="K84" s="406"/>
      <c r="L84" s="120"/>
      <c r="M84" s="120"/>
      <c r="N84" s="120"/>
      <c r="O84" s="120"/>
    </row>
    <row r="85" spans="1:11" s="3" customFormat="1" ht="15.75">
      <c r="A85" s="1"/>
      <c r="C85" s="1"/>
      <c r="D85" s="1"/>
      <c r="E85" s="18"/>
      <c r="F85" s="17"/>
      <c r="G85" s="27"/>
      <c r="H85" s="1"/>
      <c r="I85" s="17"/>
      <c r="J85" s="17"/>
      <c r="K85" s="30"/>
    </row>
    <row r="86" spans="1:11" s="3" customFormat="1" ht="12.75">
      <c r="A86" s="22"/>
      <c r="F86" s="28"/>
      <c r="G86" s="24"/>
      <c r="I86" s="13"/>
      <c r="J86" s="13"/>
      <c r="K86" s="30"/>
    </row>
  </sheetData>
  <sheetProtection/>
  <mergeCells count="29">
    <mergeCell ref="K63:K65"/>
    <mergeCell ref="L63:O63"/>
    <mergeCell ref="L64:M64"/>
    <mergeCell ref="N64:O64"/>
    <mergeCell ref="K62:O62"/>
    <mergeCell ref="H63:H65"/>
    <mergeCell ref="I63:J63"/>
    <mergeCell ref="H62:J62"/>
    <mergeCell ref="I64:I65"/>
    <mergeCell ref="J64:J65"/>
    <mergeCell ref="C3:E3"/>
    <mergeCell ref="C4:E4"/>
    <mergeCell ref="E45:E46"/>
    <mergeCell ref="B62:B65"/>
    <mergeCell ref="C62:G62"/>
    <mergeCell ref="C63:C65"/>
    <mergeCell ref="D63:G63"/>
    <mergeCell ref="D64:E64"/>
    <mergeCell ref="F64:G64"/>
    <mergeCell ref="J2:N2"/>
    <mergeCell ref="B84:C84"/>
    <mergeCell ref="I1:O1"/>
    <mergeCell ref="B82:D82"/>
    <mergeCell ref="H61:I61"/>
    <mergeCell ref="K61:L61"/>
    <mergeCell ref="E41:E42"/>
    <mergeCell ref="E33:E34"/>
    <mergeCell ref="E37:E38"/>
    <mergeCell ref="A2:H2"/>
  </mergeCells>
  <printOptions/>
  <pageMargins left="0.6692913385826772" right="0.7086614173228347" top="0.2362204724409449" bottom="0.15748031496062992" header="0.2362204724409449" footer="0.1574803149606299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60" zoomScaleNormal="70" zoomScalePageLayoutView="0" workbookViewId="0" topLeftCell="A1">
      <selection activeCell="H1" sqref="H1:O1"/>
    </sheetView>
  </sheetViews>
  <sheetFormatPr defaultColWidth="9.00390625" defaultRowHeight="12.75"/>
  <cols>
    <col min="1" max="1" width="2.625" style="6" bestFit="1" customWidth="1"/>
    <col min="2" max="2" width="38.875" style="7" customWidth="1"/>
    <col min="3" max="3" width="16.00390625" style="7" customWidth="1"/>
    <col min="4" max="4" width="9.125" style="7" customWidth="1"/>
    <col min="5" max="5" width="15.00390625" style="7" customWidth="1"/>
    <col min="6" max="6" width="13.625" style="7" customWidth="1"/>
    <col min="7" max="7" width="10.75390625" style="7" customWidth="1"/>
    <col min="8" max="8" width="6.625" style="7" customWidth="1"/>
    <col min="9" max="9" width="7.875" style="7" customWidth="1"/>
    <col min="10" max="10" width="6.625" style="7" customWidth="1"/>
    <col min="11" max="11" width="13.00390625" style="7" bestFit="1" customWidth="1"/>
    <col min="12" max="12" width="11.875" style="7" customWidth="1"/>
    <col min="13" max="13" width="11.125" style="7" customWidth="1"/>
    <col min="14" max="14" width="10.25390625" style="7" customWidth="1"/>
    <col min="15" max="15" width="9.75390625" style="7" customWidth="1"/>
    <col min="16" max="16384" width="9.125" style="7" customWidth="1"/>
  </cols>
  <sheetData>
    <row r="1" spans="1:15" ht="61.5" customHeight="1">
      <c r="A1" s="332"/>
      <c r="B1" s="119"/>
      <c r="C1" s="119"/>
      <c r="D1" s="119"/>
      <c r="E1" s="119"/>
      <c r="F1" s="119"/>
      <c r="G1" s="119"/>
      <c r="H1" s="487" t="s">
        <v>186</v>
      </c>
      <c r="I1" s="487"/>
      <c r="J1" s="487"/>
      <c r="K1" s="487"/>
      <c r="L1" s="487"/>
      <c r="M1" s="487"/>
      <c r="N1" s="487"/>
      <c r="O1" s="487"/>
    </row>
    <row r="2" spans="1:15" ht="14.25">
      <c r="A2" s="499" t="s">
        <v>78</v>
      </c>
      <c r="B2" s="499"/>
      <c r="C2" s="499"/>
      <c r="D2" s="499"/>
      <c r="E2" s="499"/>
      <c r="F2" s="499"/>
      <c r="G2" s="499"/>
      <c r="H2" s="499"/>
      <c r="I2" s="119"/>
      <c r="J2" s="119"/>
      <c r="K2" s="119"/>
      <c r="L2" s="494"/>
      <c r="M2" s="474"/>
      <c r="N2" s="119"/>
      <c r="O2" s="119"/>
    </row>
    <row r="3" spans="1:15" ht="14.25">
      <c r="A3" s="358"/>
      <c r="B3" s="358"/>
      <c r="C3" s="500"/>
      <c r="D3" s="500"/>
      <c r="E3" s="500"/>
      <c r="F3" s="358"/>
      <c r="G3" s="358"/>
      <c r="H3" s="358"/>
      <c r="I3" s="119"/>
      <c r="J3" s="119"/>
      <c r="K3" s="119"/>
      <c r="L3" s="119"/>
      <c r="M3" s="119"/>
      <c r="N3" s="119"/>
      <c r="O3" s="119"/>
    </row>
    <row r="4" spans="1:15" ht="14.25">
      <c r="A4" s="358"/>
      <c r="B4" s="358"/>
      <c r="C4" s="501" t="s">
        <v>181</v>
      </c>
      <c r="D4" s="501"/>
      <c r="E4" s="501"/>
      <c r="F4" s="358"/>
      <c r="G4" s="358"/>
      <c r="H4" s="358"/>
      <c r="I4" s="119"/>
      <c r="J4" s="119"/>
      <c r="K4" s="119"/>
      <c r="L4" s="119"/>
      <c r="M4" s="119"/>
      <c r="N4" s="119"/>
      <c r="O4" s="119"/>
    </row>
    <row r="5" spans="1:15" ht="12.75">
      <c r="A5" s="332"/>
      <c r="B5" s="119"/>
      <c r="C5" s="119"/>
      <c r="D5" s="119"/>
      <c r="E5" s="332" t="s">
        <v>22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s="8" customFormat="1" ht="26.25" thickBot="1">
      <c r="A6" s="359" t="s">
        <v>23</v>
      </c>
      <c r="B6" s="360" t="s">
        <v>24</v>
      </c>
      <c r="C6" s="370">
        <f>C7+C8+C9+C10</f>
        <v>0</v>
      </c>
      <c r="D6" s="362" t="s">
        <v>25</v>
      </c>
      <c r="E6" s="362">
        <v>1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6.5" thickBot="1">
      <c r="A7" s="332"/>
      <c r="B7" s="119" t="s">
        <v>26</v>
      </c>
      <c r="C7" s="105"/>
      <c r="D7" s="119" t="s">
        <v>25</v>
      </c>
      <c r="E7" s="119" t="e">
        <f>ROUND(C7/C6,3)</f>
        <v>#DIV/0!</v>
      </c>
      <c r="F7" s="119"/>
      <c r="G7" s="119"/>
      <c r="H7" s="119"/>
      <c r="I7" s="363"/>
      <c r="J7" s="364" t="s">
        <v>27</v>
      </c>
      <c r="K7" s="365"/>
      <c r="L7" s="365"/>
      <c r="M7" s="365"/>
      <c r="N7" s="365"/>
      <c r="O7" s="119"/>
    </row>
    <row r="8" spans="1:15" ht="16.5" thickBot="1">
      <c r="A8" s="332"/>
      <c r="B8" s="366" t="s">
        <v>28</v>
      </c>
      <c r="C8" s="105"/>
      <c r="D8" s="119" t="s">
        <v>25</v>
      </c>
      <c r="E8" s="119" t="e">
        <f>ROUND(C8/C6,3)</f>
        <v>#DIV/0!</v>
      </c>
      <c r="F8" s="119"/>
      <c r="G8" s="119"/>
      <c r="H8" s="119"/>
      <c r="I8" s="365"/>
      <c r="J8" s="367"/>
      <c r="K8" s="365"/>
      <c r="L8" s="365"/>
      <c r="M8" s="365"/>
      <c r="N8" s="365"/>
      <c r="O8" s="119"/>
    </row>
    <row r="9" spans="1:15" ht="16.5" thickBot="1">
      <c r="A9" s="332"/>
      <c r="B9" s="366" t="s">
        <v>29</v>
      </c>
      <c r="C9" s="105"/>
      <c r="D9" s="119" t="s">
        <v>25</v>
      </c>
      <c r="E9" s="119" t="e">
        <f>ROUND(C9/C6,3)</f>
        <v>#DIV/0!</v>
      </c>
      <c r="F9" s="119"/>
      <c r="G9" s="119"/>
      <c r="H9" s="119"/>
      <c r="I9" s="368"/>
      <c r="J9" s="364" t="s">
        <v>30</v>
      </c>
      <c r="K9" s="365"/>
      <c r="L9" s="365"/>
      <c r="M9" s="365"/>
      <c r="N9" s="365"/>
      <c r="O9" s="119"/>
    </row>
    <row r="10" spans="1:15" ht="12.75">
      <c r="A10" s="332"/>
      <c r="B10" s="366" t="s">
        <v>31</v>
      </c>
      <c r="C10" s="105"/>
      <c r="D10" s="119" t="s">
        <v>25</v>
      </c>
      <c r="E10" s="119" t="e">
        <f>E6-E7-E8-E9</f>
        <v>#DIV/0!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7.5" customHeight="1">
      <c r="A11" s="332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8" customFormat="1" ht="25.5">
      <c r="A12" s="359" t="s">
        <v>32</v>
      </c>
      <c r="B12" s="369" t="s">
        <v>33</v>
      </c>
      <c r="C12" s="370">
        <f>SUM(C13:C16)</f>
        <v>0</v>
      </c>
      <c r="D12" s="362" t="s">
        <v>34</v>
      </c>
      <c r="E12" s="362"/>
      <c r="F12" s="371" t="s">
        <v>35</v>
      </c>
      <c r="G12" s="372" t="e">
        <f>ROUND(C6/C12*1000,1)</f>
        <v>#DIV/0!</v>
      </c>
      <c r="H12" s="362" t="s">
        <v>25</v>
      </c>
      <c r="I12" s="362"/>
      <c r="J12" s="362"/>
      <c r="K12" s="362"/>
      <c r="L12" s="362"/>
      <c r="M12" s="362"/>
      <c r="N12" s="362"/>
      <c r="O12" s="362"/>
    </row>
    <row r="13" spans="1:15" ht="12.75">
      <c r="A13" s="332"/>
      <c r="B13" s="119" t="s">
        <v>36</v>
      </c>
      <c r="C13" s="105"/>
      <c r="D13" s="119" t="s">
        <v>34</v>
      </c>
      <c r="E13" s="119">
        <v>114</v>
      </c>
      <c r="F13" s="408">
        <f>C13/E13</f>
        <v>0</v>
      </c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2.75">
      <c r="A14" s="332"/>
      <c r="B14" s="366" t="s">
        <v>37</v>
      </c>
      <c r="C14" s="105"/>
      <c r="D14" s="119" t="s">
        <v>34</v>
      </c>
      <c r="E14" s="119">
        <v>332</v>
      </c>
      <c r="F14" s="408">
        <f>C14/E14</f>
        <v>0</v>
      </c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2.75">
      <c r="A15" s="332"/>
      <c r="B15" s="366" t="s">
        <v>38</v>
      </c>
      <c r="C15" s="105"/>
      <c r="D15" s="119" t="s">
        <v>34</v>
      </c>
      <c r="E15" s="119">
        <v>95</v>
      </c>
      <c r="F15" s="408">
        <f>C15/E15</f>
        <v>0</v>
      </c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12.75">
      <c r="A16" s="332"/>
      <c r="B16" s="366" t="s">
        <v>39</v>
      </c>
      <c r="C16" s="105"/>
      <c r="D16" s="119" t="s">
        <v>34</v>
      </c>
      <c r="E16" s="119">
        <v>17</v>
      </c>
      <c r="F16" s="408">
        <f>C16/E16</f>
        <v>0</v>
      </c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12.75">
      <c r="A17" s="332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s="10" customFormat="1" ht="12.75">
      <c r="A18" s="375" t="s">
        <v>40</v>
      </c>
      <c r="B18" s="376" t="s">
        <v>41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</row>
    <row r="19" spans="1:20" ht="12.75">
      <c r="A19" s="332"/>
      <c r="B19" s="119" t="s">
        <v>36</v>
      </c>
      <c r="C19" s="379">
        <f>C13/E13</f>
        <v>0</v>
      </c>
      <c r="D19" s="119" t="s">
        <v>42</v>
      </c>
      <c r="E19" s="378" t="s">
        <v>43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T19" s="10"/>
    </row>
    <row r="20" spans="1:15" ht="12.75">
      <c r="A20" s="332"/>
      <c r="B20" s="366" t="s">
        <v>37</v>
      </c>
      <c r="C20" s="379">
        <f>C14/E14</f>
        <v>0</v>
      </c>
      <c r="D20" s="119" t="s">
        <v>42</v>
      </c>
      <c r="E20" s="378" t="s">
        <v>43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12.75">
      <c r="A21" s="332"/>
      <c r="B21" s="366" t="s">
        <v>38</v>
      </c>
      <c r="C21" s="379">
        <f>C15/E15</f>
        <v>0</v>
      </c>
      <c r="D21" s="119" t="s">
        <v>42</v>
      </c>
      <c r="E21" s="378" t="s">
        <v>43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12.75">
      <c r="A22" s="332"/>
      <c r="B22" s="366" t="s">
        <v>39</v>
      </c>
      <c r="C22" s="409">
        <f>C16/E16</f>
        <v>0</v>
      </c>
      <c r="D22" s="119" t="s">
        <v>42</v>
      </c>
      <c r="E22" s="378" t="s">
        <v>43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8.25" customHeight="1">
      <c r="A23" s="332"/>
      <c r="B23" s="366"/>
      <c r="C23" s="38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2.75">
      <c r="A24" s="332"/>
      <c r="B24" s="381"/>
      <c r="C24" s="119"/>
      <c r="D24" s="119"/>
      <c r="E24" s="332" t="s">
        <v>44</v>
      </c>
      <c r="F24" s="332" t="s">
        <v>22</v>
      </c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s="10" customFormat="1" ht="12.75">
      <c r="A25" s="375" t="s">
        <v>45</v>
      </c>
      <c r="B25" s="290" t="s">
        <v>46</v>
      </c>
      <c r="C25" s="382">
        <f>C6</f>
        <v>0</v>
      </c>
      <c r="D25" s="290" t="s">
        <v>25</v>
      </c>
      <c r="E25" s="382">
        <f>C12</f>
        <v>0</v>
      </c>
      <c r="F25" s="382">
        <v>1</v>
      </c>
      <c r="G25" s="290"/>
      <c r="H25" s="290"/>
      <c r="I25" s="290"/>
      <c r="J25" s="290"/>
      <c r="K25" s="290"/>
      <c r="L25" s="290"/>
      <c r="M25" s="290"/>
      <c r="N25" s="290"/>
      <c r="O25" s="290"/>
    </row>
    <row r="26" spans="1:15" ht="12.75">
      <c r="A26" s="332"/>
      <c r="B26" s="119" t="s">
        <v>47</v>
      </c>
      <c r="C26" s="314">
        <f>C25-C27</f>
        <v>0</v>
      </c>
      <c r="D26" s="119" t="s">
        <v>25</v>
      </c>
      <c r="E26" s="383" t="e">
        <f>ROUND(C26/G12*1000,0)</f>
        <v>#DIV/0!</v>
      </c>
      <c r="F26" s="383" t="e">
        <f>ROUND(E26/E25,3)</f>
        <v>#DIV/0!</v>
      </c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2.75">
      <c r="A27" s="332"/>
      <c r="B27" s="119" t="s">
        <v>48</v>
      </c>
      <c r="C27" s="314"/>
      <c r="D27" s="119" t="s">
        <v>25</v>
      </c>
      <c r="E27" s="383" t="e">
        <f>ROUND(C27/G12*1000,0)</f>
        <v>#DIV/0!</v>
      </c>
      <c r="F27" s="383" t="e">
        <f>ROUND(E27/E25,3)</f>
        <v>#DIV/0!</v>
      </c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2.75">
      <c r="A28" s="332"/>
      <c r="B28" s="119" t="s">
        <v>49</v>
      </c>
      <c r="C28" s="314"/>
      <c r="D28" s="119" t="s">
        <v>25</v>
      </c>
      <c r="E28" s="383" t="e">
        <f>E25-E26-E27</f>
        <v>#DIV/0!</v>
      </c>
      <c r="F28" s="383" t="e">
        <f>F25-F26-F27</f>
        <v>#DIV/0!</v>
      </c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2.75">
      <c r="A29" s="332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s="8" customFormat="1" ht="25.5">
      <c r="A30" s="359" t="s">
        <v>50</v>
      </c>
      <c r="B30" s="369" t="s">
        <v>51</v>
      </c>
      <c r="C30" s="370">
        <f>C31+C35+C39+C43</f>
        <v>0</v>
      </c>
      <c r="D30" s="362" t="s">
        <v>34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.75">
      <c r="A31" s="332"/>
      <c r="B31" s="119" t="s">
        <v>36</v>
      </c>
      <c r="C31" s="105">
        <f>C13</f>
        <v>0</v>
      </c>
      <c r="D31" s="119" t="s">
        <v>34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2.75">
      <c r="A32" s="332"/>
      <c r="B32" s="384" t="s">
        <v>52</v>
      </c>
      <c r="C32" s="385">
        <f>C31-C33</f>
        <v>0</v>
      </c>
      <c r="D32" s="386" t="s">
        <v>34</v>
      </c>
      <c r="E32" s="332" t="s">
        <v>53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2.75">
      <c r="A33" s="332"/>
      <c r="B33" s="384" t="s">
        <v>54</v>
      </c>
      <c r="C33" s="385"/>
      <c r="D33" s="386" t="s">
        <v>34</v>
      </c>
      <c r="E33" s="498">
        <f>C33+C34</f>
        <v>0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2.75">
      <c r="A34" s="332"/>
      <c r="B34" s="384" t="s">
        <v>55</v>
      </c>
      <c r="C34" s="385">
        <v>0</v>
      </c>
      <c r="D34" s="386" t="s">
        <v>34</v>
      </c>
      <c r="E34" s="498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2.75">
      <c r="A35" s="332"/>
      <c r="B35" s="366" t="s">
        <v>37</v>
      </c>
      <c r="C35" s="385">
        <f>C14</f>
        <v>0</v>
      </c>
      <c r="D35" s="119" t="s">
        <v>34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12.75">
      <c r="A36" s="332"/>
      <c r="B36" s="384" t="s">
        <v>52</v>
      </c>
      <c r="C36" s="385">
        <f>C35-C37</f>
        <v>0</v>
      </c>
      <c r="D36" s="386" t="s">
        <v>34</v>
      </c>
      <c r="E36" s="332" t="s">
        <v>53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.75">
      <c r="A37" s="332"/>
      <c r="B37" s="384" t="s">
        <v>54</v>
      </c>
      <c r="C37" s="385"/>
      <c r="D37" s="386" t="s">
        <v>34</v>
      </c>
      <c r="E37" s="498">
        <f>C37+C38</f>
        <v>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ht="12.75">
      <c r="A38" s="332"/>
      <c r="B38" s="384" t="s">
        <v>55</v>
      </c>
      <c r="C38" s="385">
        <v>0</v>
      </c>
      <c r="D38" s="386" t="s">
        <v>34</v>
      </c>
      <c r="E38" s="498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ht="12.75">
      <c r="A39" s="332"/>
      <c r="B39" s="366" t="s">
        <v>38</v>
      </c>
      <c r="C39" s="385">
        <f>C15</f>
        <v>0</v>
      </c>
      <c r="D39" s="119" t="s">
        <v>34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2.75">
      <c r="A40" s="332"/>
      <c r="B40" s="384" t="s">
        <v>52</v>
      </c>
      <c r="C40" s="385">
        <f>C39-C41</f>
        <v>0</v>
      </c>
      <c r="D40" s="387" t="s">
        <v>34</v>
      </c>
      <c r="E40" s="332" t="s">
        <v>53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ht="12.75">
      <c r="A41" s="332"/>
      <c r="B41" s="384" t="s">
        <v>54</v>
      </c>
      <c r="C41" s="385"/>
      <c r="D41" s="387" t="s">
        <v>34</v>
      </c>
      <c r="E41" s="498">
        <f>C41+C42</f>
        <v>0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12.75">
      <c r="A42" s="332"/>
      <c r="B42" s="384" t="s">
        <v>55</v>
      </c>
      <c r="C42" s="385">
        <v>0</v>
      </c>
      <c r="D42" s="387" t="s">
        <v>34</v>
      </c>
      <c r="E42" s="498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2.75">
      <c r="A43" s="332"/>
      <c r="B43" s="366" t="s">
        <v>39</v>
      </c>
      <c r="C43" s="385">
        <f>C16</f>
        <v>0</v>
      </c>
      <c r="D43" s="119" t="s">
        <v>34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 ht="12.75">
      <c r="A44" s="332"/>
      <c r="B44" s="384" t="s">
        <v>52</v>
      </c>
      <c r="C44" s="385">
        <f>C43-C45</f>
        <v>0</v>
      </c>
      <c r="D44" s="387" t="s">
        <v>34</v>
      </c>
      <c r="E44" s="332" t="s">
        <v>53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2.75">
      <c r="A45" s="332"/>
      <c r="B45" s="384" t="s">
        <v>54</v>
      </c>
      <c r="C45" s="385"/>
      <c r="D45" s="387" t="s">
        <v>34</v>
      </c>
      <c r="E45" s="498">
        <f>C45+C46</f>
        <v>0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2.75">
      <c r="A46" s="332"/>
      <c r="B46" s="384" t="s">
        <v>55</v>
      </c>
      <c r="C46" s="385">
        <v>0</v>
      </c>
      <c r="D46" s="387" t="s">
        <v>34</v>
      </c>
      <c r="E46" s="498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12.75">
      <c r="A47" s="332"/>
      <c r="B47" s="119"/>
      <c r="C47" s="112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s="8" customFormat="1" ht="25.5">
      <c r="A48" s="359" t="s">
        <v>56</v>
      </c>
      <c r="B48" s="360" t="s">
        <v>57</v>
      </c>
      <c r="C48" s="361">
        <f>C49+C50+C51+C52</f>
        <v>0</v>
      </c>
      <c r="D48" s="362" t="s">
        <v>34</v>
      </c>
      <c r="E48" s="388" t="s">
        <v>22</v>
      </c>
      <c r="F48" s="389" t="s">
        <v>43</v>
      </c>
      <c r="G48" s="362"/>
      <c r="H48" s="362"/>
      <c r="I48" s="362"/>
      <c r="J48" s="362"/>
      <c r="K48" s="362"/>
      <c r="L48" s="362"/>
      <c r="M48" s="362"/>
      <c r="N48" s="362"/>
      <c r="O48" s="362"/>
    </row>
    <row r="49" spans="1:15" ht="12.75">
      <c r="A49" s="332"/>
      <c r="B49" s="119" t="s">
        <v>36</v>
      </c>
      <c r="C49" s="105"/>
      <c r="D49" s="119" t="s">
        <v>34</v>
      </c>
      <c r="E49" s="383" t="e">
        <f>ROUND(C49/C31,3)</f>
        <v>#DIV/0!</v>
      </c>
      <c r="F49" s="389" t="s">
        <v>43</v>
      </c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12.75">
      <c r="A50" s="332"/>
      <c r="B50" s="366" t="s">
        <v>37</v>
      </c>
      <c r="C50" s="105"/>
      <c r="D50" s="119" t="s">
        <v>42</v>
      </c>
      <c r="E50" s="383" t="e">
        <f>ROUND(C50/C35,3)</f>
        <v>#DIV/0!</v>
      </c>
      <c r="F50" s="389" t="s">
        <v>43</v>
      </c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2.75">
      <c r="A51" s="332"/>
      <c r="B51" s="366" t="s">
        <v>38</v>
      </c>
      <c r="C51" s="105"/>
      <c r="D51" s="119" t="s">
        <v>34</v>
      </c>
      <c r="E51" s="383" t="e">
        <f>ROUND(C51/C39,3)</f>
        <v>#DIV/0!</v>
      </c>
      <c r="F51" s="389" t="s">
        <v>43</v>
      </c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2.75">
      <c r="A52" s="332"/>
      <c r="B52" s="366" t="s">
        <v>39</v>
      </c>
      <c r="C52" s="105"/>
      <c r="D52" s="119" t="s">
        <v>42</v>
      </c>
      <c r="E52" s="383" t="e">
        <f>ROUND(C52/C43,3)</f>
        <v>#DIV/0!</v>
      </c>
      <c r="F52" s="389" t="s">
        <v>43</v>
      </c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12.75">
      <c r="A53" s="332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12.75">
      <c r="A54" s="332" t="s">
        <v>58</v>
      </c>
      <c r="B54" s="376" t="s">
        <v>164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12.75">
      <c r="A55" s="332"/>
      <c r="B55" s="376"/>
      <c r="C55" s="332" t="s">
        <v>59</v>
      </c>
      <c r="D55" s="332" t="s">
        <v>60</v>
      </c>
      <c r="E55" s="332" t="s">
        <v>61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1:15" ht="12.75">
      <c r="A56" s="332"/>
      <c r="B56" s="390" t="s">
        <v>79</v>
      </c>
      <c r="C56" s="105"/>
      <c r="D56" s="314"/>
      <c r="E56" s="314"/>
      <c r="F56" s="119" t="s">
        <v>62</v>
      </c>
      <c r="G56" s="119"/>
      <c r="H56" s="119"/>
      <c r="I56" s="157">
        <f>C19</f>
        <v>0</v>
      </c>
      <c r="J56" s="119"/>
      <c r="K56" s="119"/>
      <c r="L56" s="119"/>
      <c r="M56" s="119"/>
      <c r="N56" s="119"/>
      <c r="O56" s="119"/>
    </row>
    <row r="57" spans="1:15" ht="12.75">
      <c r="A57" s="332"/>
      <c r="B57" s="390" t="s">
        <v>63</v>
      </c>
      <c r="C57" s="105"/>
      <c r="D57" s="314"/>
      <c r="E57" s="314"/>
      <c r="F57" s="119" t="s">
        <v>62</v>
      </c>
      <c r="G57" s="119"/>
      <c r="H57" s="119"/>
      <c r="I57" s="157">
        <f>C20</f>
        <v>0</v>
      </c>
      <c r="J57" s="119"/>
      <c r="K57" s="119"/>
      <c r="L57" s="119"/>
      <c r="M57" s="119"/>
      <c r="N57" s="119"/>
      <c r="O57" s="119"/>
    </row>
    <row r="58" spans="1:15" ht="12.75">
      <c r="A58" s="332"/>
      <c r="B58" s="390" t="s">
        <v>64</v>
      </c>
      <c r="C58" s="105"/>
      <c r="D58" s="314"/>
      <c r="E58" s="314"/>
      <c r="F58" s="119" t="s">
        <v>62</v>
      </c>
      <c r="G58" s="119"/>
      <c r="H58" s="119"/>
      <c r="I58" s="157">
        <f>C21</f>
        <v>0</v>
      </c>
      <c r="J58" s="119"/>
      <c r="K58" s="119"/>
      <c r="L58" s="119"/>
      <c r="M58" s="119"/>
      <c r="N58" s="119"/>
      <c r="O58" s="119"/>
    </row>
    <row r="59" spans="1:15" ht="12.75">
      <c r="A59" s="332"/>
      <c r="B59" s="390" t="s">
        <v>80</v>
      </c>
      <c r="C59" s="105"/>
      <c r="D59" s="314"/>
      <c r="E59" s="314"/>
      <c r="F59" s="119" t="s">
        <v>62</v>
      </c>
      <c r="G59" s="119"/>
      <c r="H59" s="119"/>
      <c r="I59" s="157">
        <f>C22</f>
        <v>0</v>
      </c>
      <c r="J59" s="119"/>
      <c r="K59" s="119"/>
      <c r="L59" s="119"/>
      <c r="M59" s="119"/>
      <c r="N59" s="119"/>
      <c r="O59" s="119"/>
    </row>
    <row r="60" spans="1:15" ht="12.75">
      <c r="A60" s="332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s="10" customFormat="1" ht="12.75">
      <c r="A61" s="375" t="s">
        <v>65</v>
      </c>
      <c r="B61" s="376" t="s">
        <v>188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</row>
    <row r="62" spans="1:15" s="10" customFormat="1" ht="12.75" customHeight="1">
      <c r="A62" s="375"/>
      <c r="B62" s="502"/>
      <c r="C62" s="508" t="s">
        <v>66</v>
      </c>
      <c r="D62" s="455"/>
      <c r="E62" s="455"/>
      <c r="F62" s="455"/>
      <c r="G62" s="456"/>
      <c r="H62" s="508" t="s">
        <v>67</v>
      </c>
      <c r="I62" s="455"/>
      <c r="J62" s="456"/>
      <c r="K62" s="508" t="s">
        <v>81</v>
      </c>
      <c r="L62" s="455"/>
      <c r="M62" s="455"/>
      <c r="N62" s="455"/>
      <c r="O62" s="456"/>
    </row>
    <row r="63" spans="1:15" s="10" customFormat="1" ht="12.75" customHeight="1">
      <c r="A63" s="375"/>
      <c r="B63" s="503"/>
      <c r="C63" s="511" t="s">
        <v>68</v>
      </c>
      <c r="D63" s="508" t="s">
        <v>69</v>
      </c>
      <c r="E63" s="455"/>
      <c r="F63" s="455"/>
      <c r="G63" s="456"/>
      <c r="H63" s="511" t="s">
        <v>68</v>
      </c>
      <c r="I63" s="508" t="s">
        <v>70</v>
      </c>
      <c r="J63" s="456"/>
      <c r="K63" s="511" t="s">
        <v>68</v>
      </c>
      <c r="L63" s="508" t="s">
        <v>69</v>
      </c>
      <c r="M63" s="455"/>
      <c r="N63" s="455"/>
      <c r="O63" s="456"/>
    </row>
    <row r="64" spans="1:15" s="10" customFormat="1" ht="12.75" customHeight="1">
      <c r="A64" s="375"/>
      <c r="B64" s="503"/>
      <c r="C64" s="512"/>
      <c r="D64" s="508"/>
      <c r="E64" s="456"/>
      <c r="F64" s="508" t="s">
        <v>72</v>
      </c>
      <c r="G64" s="456"/>
      <c r="H64" s="512"/>
      <c r="I64" s="509" t="s">
        <v>71</v>
      </c>
      <c r="J64" s="509" t="s">
        <v>72</v>
      </c>
      <c r="K64" s="512"/>
      <c r="L64" s="508" t="s">
        <v>71</v>
      </c>
      <c r="M64" s="456"/>
      <c r="N64" s="508" t="s">
        <v>72</v>
      </c>
      <c r="O64" s="456"/>
    </row>
    <row r="65" spans="1:15" s="10" customFormat="1" ht="45" customHeight="1">
      <c r="A65" s="375"/>
      <c r="B65" s="504"/>
      <c r="C65" s="513"/>
      <c r="D65" s="391" t="s">
        <v>73</v>
      </c>
      <c r="E65" s="391" t="s">
        <v>74</v>
      </c>
      <c r="F65" s="391" t="s">
        <v>73</v>
      </c>
      <c r="G65" s="391" t="s">
        <v>74</v>
      </c>
      <c r="H65" s="513"/>
      <c r="I65" s="510"/>
      <c r="J65" s="510"/>
      <c r="K65" s="513"/>
      <c r="L65" s="391" t="s">
        <v>73</v>
      </c>
      <c r="M65" s="391" t="s">
        <v>74</v>
      </c>
      <c r="N65" s="391" t="s">
        <v>73</v>
      </c>
      <c r="O65" s="391" t="s">
        <v>74</v>
      </c>
    </row>
    <row r="66" spans="1:15" s="10" customFormat="1" ht="12.75">
      <c r="A66" s="375"/>
      <c r="B66" s="392" t="s">
        <v>75</v>
      </c>
      <c r="C66" s="393" t="e">
        <f>ROUND(K66/H66,8)</f>
        <v>#DIV/0!</v>
      </c>
      <c r="D66" s="107">
        <f>D67</f>
        <v>75</v>
      </c>
      <c r="E66" s="393" t="e">
        <f>C66-D66</f>
        <v>#DIV/0!</v>
      </c>
      <c r="F66" s="410">
        <v>110</v>
      </c>
      <c r="G66" s="394" t="e">
        <f>C66-F66</f>
        <v>#DIV/0!</v>
      </c>
      <c r="H66" s="107">
        <f aca="true" t="shared" si="0" ref="H66:O66">SUM(H67:H70)</f>
        <v>0</v>
      </c>
      <c r="I66" s="107">
        <f t="shared" si="0"/>
        <v>0</v>
      </c>
      <c r="J66" s="107">
        <f>SUM(J67:J70)</f>
        <v>0</v>
      </c>
      <c r="K66" s="396">
        <f>SUM(K67:K70)</f>
        <v>0</v>
      </c>
      <c r="L66" s="396">
        <f t="shared" si="0"/>
        <v>0</v>
      </c>
      <c r="M66" s="397">
        <f t="shared" si="0"/>
        <v>0</v>
      </c>
      <c r="N66" s="397">
        <f t="shared" si="0"/>
        <v>0</v>
      </c>
      <c r="O66" s="397">
        <f t="shared" si="0"/>
        <v>0</v>
      </c>
    </row>
    <row r="67" spans="1:15" ht="12.75">
      <c r="A67" s="332"/>
      <c r="B67" s="398" t="s">
        <v>76</v>
      </c>
      <c r="C67" s="383">
        <f>C56</f>
        <v>0</v>
      </c>
      <c r="D67" s="383">
        <v>75</v>
      </c>
      <c r="E67" s="383">
        <f aca="true" t="shared" si="1" ref="E67:E80">C67-D67</f>
        <v>-75</v>
      </c>
      <c r="F67" s="399">
        <f aca="true" t="shared" si="2" ref="F67:F75">IF(C67&gt;110,110,IF(C67&lt;110,C67))</f>
        <v>0</v>
      </c>
      <c r="G67" s="383">
        <f aca="true" t="shared" si="3" ref="G67:G75">C67-F67</f>
        <v>0</v>
      </c>
      <c r="H67" s="383">
        <f>C32</f>
        <v>0</v>
      </c>
      <c r="I67" s="383">
        <f>H67-J67</f>
        <v>0</v>
      </c>
      <c r="J67" s="105">
        <f>C49-J72</f>
        <v>0</v>
      </c>
      <c r="K67" s="400">
        <f>SUM(L67:O67)</f>
        <v>0</v>
      </c>
      <c r="L67" s="401">
        <f>ROUND(D67*I67,4)</f>
        <v>0</v>
      </c>
      <c r="M67" s="401">
        <f>ROUND(E67*I67,4)</f>
        <v>0</v>
      </c>
      <c r="N67" s="401">
        <f>ROUND(F67*J67,4)</f>
        <v>0</v>
      </c>
      <c r="O67" s="401">
        <f>ROUND(G67*J67,4)</f>
        <v>0</v>
      </c>
    </row>
    <row r="68" spans="1:15" ht="12.75">
      <c r="A68" s="332"/>
      <c r="B68" s="398" t="s">
        <v>37</v>
      </c>
      <c r="C68" s="383">
        <f>C57</f>
        <v>0</v>
      </c>
      <c r="D68" s="383">
        <v>75</v>
      </c>
      <c r="E68" s="383">
        <f t="shared" si="1"/>
        <v>-75</v>
      </c>
      <c r="F68" s="399">
        <f t="shared" si="2"/>
        <v>0</v>
      </c>
      <c r="G68" s="383">
        <f t="shared" si="3"/>
        <v>0</v>
      </c>
      <c r="H68" s="383">
        <f>C36</f>
        <v>0</v>
      </c>
      <c r="I68" s="383">
        <f>H68-J68</f>
        <v>0</v>
      </c>
      <c r="J68" s="105">
        <f>C50-J73</f>
        <v>0</v>
      </c>
      <c r="K68" s="400">
        <f>SUM(L68:O68)</f>
        <v>0</v>
      </c>
      <c r="L68" s="401">
        <f>ROUND(D68*I68,4)</f>
        <v>0</v>
      </c>
      <c r="M68" s="401">
        <f aca="true" t="shared" si="4" ref="M68:N70">ROUND(E68*I68,4)</f>
        <v>0</v>
      </c>
      <c r="N68" s="401">
        <f t="shared" si="4"/>
        <v>0</v>
      </c>
      <c r="O68" s="401">
        <f>ROUND(G68*J68,4)</f>
        <v>0</v>
      </c>
    </row>
    <row r="69" spans="1:15" ht="12.75">
      <c r="A69" s="332"/>
      <c r="B69" s="398" t="s">
        <v>38</v>
      </c>
      <c r="C69" s="383">
        <f>C58</f>
        <v>0</v>
      </c>
      <c r="D69" s="383">
        <v>75</v>
      </c>
      <c r="E69" s="383">
        <f t="shared" si="1"/>
        <v>-75</v>
      </c>
      <c r="F69" s="399">
        <f t="shared" si="2"/>
        <v>0</v>
      </c>
      <c r="G69" s="383">
        <f t="shared" si="3"/>
        <v>0</v>
      </c>
      <c r="H69" s="383">
        <f>C40</f>
        <v>0</v>
      </c>
      <c r="I69" s="383">
        <f>H69-J69</f>
        <v>0</v>
      </c>
      <c r="J69" s="105">
        <f>C51-J74</f>
        <v>0</v>
      </c>
      <c r="K69" s="400">
        <f>SUM(L69:O69)</f>
        <v>0</v>
      </c>
      <c r="L69" s="401">
        <f>ROUND(D69*I69,4)</f>
        <v>0</v>
      </c>
      <c r="M69" s="401">
        <f t="shared" si="4"/>
        <v>0</v>
      </c>
      <c r="N69" s="401">
        <f t="shared" si="4"/>
        <v>0</v>
      </c>
      <c r="O69" s="401">
        <f>ROUND(G69*J69,4)</f>
        <v>0</v>
      </c>
    </row>
    <row r="70" spans="1:15" ht="12.75">
      <c r="A70" s="332"/>
      <c r="B70" s="398" t="s">
        <v>39</v>
      </c>
      <c r="C70" s="383">
        <f>C59</f>
        <v>0</v>
      </c>
      <c r="D70" s="383">
        <v>75</v>
      </c>
      <c r="E70" s="383">
        <f t="shared" si="1"/>
        <v>-75</v>
      </c>
      <c r="F70" s="399">
        <f t="shared" si="2"/>
        <v>0</v>
      </c>
      <c r="G70" s="383">
        <f t="shared" si="3"/>
        <v>0</v>
      </c>
      <c r="H70" s="383">
        <f>C44</f>
        <v>0</v>
      </c>
      <c r="I70" s="383">
        <f>H70-J70</f>
        <v>0</v>
      </c>
      <c r="J70" s="105">
        <f>C52-J75</f>
        <v>0</v>
      </c>
      <c r="K70" s="400">
        <f>SUM(L70:O70)</f>
        <v>0</v>
      </c>
      <c r="L70" s="401">
        <f>ROUND(D70*I70,4)</f>
        <v>0</v>
      </c>
      <c r="M70" s="401">
        <f t="shared" si="4"/>
        <v>0</v>
      </c>
      <c r="N70" s="401">
        <f t="shared" si="4"/>
        <v>0</v>
      </c>
      <c r="O70" s="401">
        <f>ROUND(G70*J70,4)</f>
        <v>0</v>
      </c>
    </row>
    <row r="71" spans="1:15" s="10" customFormat="1" ht="12.75">
      <c r="A71" s="375"/>
      <c r="B71" s="392" t="s">
        <v>77</v>
      </c>
      <c r="C71" s="393" t="e">
        <f>ROUND(K71/H71,8)</f>
        <v>#DIV/0!</v>
      </c>
      <c r="D71" s="107">
        <f>D72</f>
        <v>75</v>
      </c>
      <c r="E71" s="393" t="e">
        <f>C71-D71</f>
        <v>#DIV/0!</v>
      </c>
      <c r="F71" s="411" t="e">
        <f t="shared" si="2"/>
        <v>#DIV/0!</v>
      </c>
      <c r="G71" s="394" t="e">
        <f t="shared" si="3"/>
        <v>#DIV/0!</v>
      </c>
      <c r="H71" s="107">
        <f aca="true" t="shared" si="5" ref="H71:O71">SUM(H72:H75)</f>
        <v>0</v>
      </c>
      <c r="I71" s="107">
        <f t="shared" si="5"/>
        <v>0</v>
      </c>
      <c r="J71" s="111">
        <f>J72+J73+J74+J75</f>
        <v>0</v>
      </c>
      <c r="K71" s="412">
        <f>SUM(K72:K75)</f>
        <v>0</v>
      </c>
      <c r="L71" s="396">
        <f t="shared" si="5"/>
        <v>0</v>
      </c>
      <c r="M71" s="396">
        <f t="shared" si="5"/>
        <v>0</v>
      </c>
      <c r="N71" s="397">
        <f t="shared" si="5"/>
        <v>0</v>
      </c>
      <c r="O71" s="396">
        <f t="shared" si="5"/>
        <v>0</v>
      </c>
    </row>
    <row r="72" spans="1:15" ht="12.75">
      <c r="A72" s="332"/>
      <c r="B72" s="398" t="s">
        <v>76</v>
      </c>
      <c r="C72" s="383">
        <v>127</v>
      </c>
      <c r="D72" s="383">
        <v>75</v>
      </c>
      <c r="E72" s="383">
        <f t="shared" si="1"/>
        <v>52</v>
      </c>
      <c r="F72" s="399">
        <f t="shared" si="2"/>
        <v>110</v>
      </c>
      <c r="G72" s="383">
        <f t="shared" si="3"/>
        <v>17</v>
      </c>
      <c r="H72" s="383">
        <f>C33</f>
        <v>0</v>
      </c>
      <c r="I72" s="383">
        <f>H72-J72</f>
        <v>0</v>
      </c>
      <c r="J72" s="105"/>
      <c r="K72" s="400">
        <f>SUM(L72:O72)</f>
        <v>0</v>
      </c>
      <c r="L72" s="401">
        <f>ROUND(D72*I72,4)</f>
        <v>0</v>
      </c>
      <c r="M72" s="401">
        <f aca="true" t="shared" si="6" ref="M72:N75">ROUND(E72*I72,4)</f>
        <v>0</v>
      </c>
      <c r="N72" s="401">
        <f t="shared" si="6"/>
        <v>0</v>
      </c>
      <c r="O72" s="401">
        <f>ROUND(G72*J72,4)</f>
        <v>0</v>
      </c>
    </row>
    <row r="73" spans="1:15" ht="12.75">
      <c r="A73" s="332"/>
      <c r="B73" s="398" t="s">
        <v>37</v>
      </c>
      <c r="C73" s="383">
        <v>103</v>
      </c>
      <c r="D73" s="383">
        <v>75</v>
      </c>
      <c r="E73" s="383">
        <f t="shared" si="1"/>
        <v>28</v>
      </c>
      <c r="F73" s="399">
        <f t="shared" si="2"/>
        <v>103</v>
      </c>
      <c r="G73" s="383">
        <f t="shared" si="3"/>
        <v>0</v>
      </c>
      <c r="H73" s="383">
        <f>C37</f>
        <v>0</v>
      </c>
      <c r="I73" s="383">
        <f>H73-J73</f>
        <v>0</v>
      </c>
      <c r="J73" s="105"/>
      <c r="K73" s="400">
        <f>SUM(L73:O73)</f>
        <v>0</v>
      </c>
      <c r="L73" s="401">
        <f>ROUND(D73*I73,4)</f>
        <v>0</v>
      </c>
      <c r="M73" s="401">
        <f t="shared" si="6"/>
        <v>0</v>
      </c>
      <c r="N73" s="401">
        <f t="shared" si="6"/>
        <v>0</v>
      </c>
      <c r="O73" s="401">
        <f>ROUND(G73*J73,4)</f>
        <v>0</v>
      </c>
    </row>
    <row r="74" spans="1:15" ht="12.75">
      <c r="A74" s="332"/>
      <c r="B74" s="398" t="s">
        <v>38</v>
      </c>
      <c r="C74" s="383">
        <v>116</v>
      </c>
      <c r="D74" s="383">
        <v>75</v>
      </c>
      <c r="E74" s="383">
        <f t="shared" si="1"/>
        <v>41</v>
      </c>
      <c r="F74" s="399">
        <f t="shared" si="2"/>
        <v>110</v>
      </c>
      <c r="G74" s="383">
        <f t="shared" si="3"/>
        <v>6</v>
      </c>
      <c r="H74" s="383">
        <f>C41</f>
        <v>0</v>
      </c>
      <c r="I74" s="383">
        <f>H74-J74</f>
        <v>0</v>
      </c>
      <c r="J74" s="105"/>
      <c r="K74" s="400">
        <f>SUM(L74:O74)</f>
        <v>0</v>
      </c>
      <c r="L74" s="401">
        <f>ROUND(D74*I74,4)</f>
        <v>0</v>
      </c>
      <c r="M74" s="401">
        <f t="shared" si="6"/>
        <v>0</v>
      </c>
      <c r="N74" s="401">
        <f t="shared" si="6"/>
        <v>0</v>
      </c>
      <c r="O74" s="401">
        <f>ROUND(G74*J74,4)</f>
        <v>0</v>
      </c>
    </row>
    <row r="75" spans="1:15" ht="12.75">
      <c r="A75" s="332"/>
      <c r="B75" s="398" t="s">
        <v>39</v>
      </c>
      <c r="C75" s="383">
        <v>125</v>
      </c>
      <c r="D75" s="383">
        <v>75</v>
      </c>
      <c r="E75" s="383">
        <f t="shared" si="1"/>
        <v>50</v>
      </c>
      <c r="F75" s="399">
        <f t="shared" si="2"/>
        <v>110</v>
      </c>
      <c r="G75" s="383">
        <f t="shared" si="3"/>
        <v>15</v>
      </c>
      <c r="H75" s="383">
        <f>C45</f>
        <v>0</v>
      </c>
      <c r="I75" s="383">
        <f>H75-J75</f>
        <v>0</v>
      </c>
      <c r="J75" s="105"/>
      <c r="K75" s="400">
        <f>SUM(L75:O75)</f>
        <v>0</v>
      </c>
      <c r="L75" s="401">
        <f>ROUND(D75*I75,4)</f>
        <v>0</v>
      </c>
      <c r="M75" s="401">
        <f t="shared" si="6"/>
        <v>0</v>
      </c>
      <c r="N75" s="401">
        <f t="shared" si="6"/>
        <v>0</v>
      </c>
      <c r="O75" s="401">
        <f>ROUND(G75*J75,4)</f>
        <v>0</v>
      </c>
    </row>
    <row r="76" spans="1:15" s="10" customFormat="1" ht="12.75">
      <c r="A76" s="375"/>
      <c r="B76" s="392" t="s">
        <v>134</v>
      </c>
      <c r="C76" s="393">
        <v>0</v>
      </c>
      <c r="D76" s="107">
        <v>0</v>
      </c>
      <c r="E76" s="402">
        <v>0</v>
      </c>
      <c r="F76" s="410">
        <v>110</v>
      </c>
      <c r="G76" s="393">
        <v>0</v>
      </c>
      <c r="H76" s="107">
        <f aca="true" t="shared" si="7" ref="H76:O76">SUM(H77:H80)</f>
        <v>0</v>
      </c>
      <c r="I76" s="107">
        <f>SUM(I77:I80)</f>
        <v>0</v>
      </c>
      <c r="J76" s="107">
        <f>SUM(J77:J80)</f>
        <v>0</v>
      </c>
      <c r="K76" s="396">
        <f t="shared" si="7"/>
        <v>0</v>
      </c>
      <c r="L76" s="396">
        <f t="shared" si="7"/>
        <v>0</v>
      </c>
      <c r="M76" s="396">
        <f t="shared" si="7"/>
        <v>0</v>
      </c>
      <c r="N76" s="396">
        <f t="shared" si="7"/>
        <v>0</v>
      </c>
      <c r="O76" s="396">
        <f t="shared" si="7"/>
        <v>0</v>
      </c>
    </row>
    <row r="77" spans="1:15" ht="12.75">
      <c r="A77" s="332"/>
      <c r="B77" s="398" t="s">
        <v>76</v>
      </c>
      <c r="C77" s="383">
        <f>E56</f>
        <v>0</v>
      </c>
      <c r="D77" s="383">
        <v>75</v>
      </c>
      <c r="E77" s="383">
        <f t="shared" si="1"/>
        <v>-75</v>
      </c>
      <c r="F77" s="383">
        <f>IF(C77&gt;110,110,IF(C77&lt;110,C77))</f>
        <v>0</v>
      </c>
      <c r="G77" s="383">
        <f>C77-F77</f>
        <v>0</v>
      </c>
      <c r="H77" s="383">
        <f>C34</f>
        <v>0</v>
      </c>
      <c r="I77" s="383">
        <f>H77-J77</f>
        <v>0</v>
      </c>
      <c r="J77" s="105">
        <v>0</v>
      </c>
      <c r="K77" s="400">
        <f>SUM(L77:O77)</f>
        <v>0</v>
      </c>
      <c r="L77" s="401">
        <f>ROUND(D77*I77*12/1000,4)</f>
        <v>0</v>
      </c>
      <c r="M77" s="401">
        <f aca="true" t="shared" si="8" ref="M77:N80">ROUND(E77*I77*12/1000,4)</f>
        <v>0</v>
      </c>
      <c r="N77" s="401">
        <f t="shared" si="8"/>
        <v>0</v>
      </c>
      <c r="O77" s="401">
        <f>ROUND(G77*J77*12/1000,4)</f>
        <v>0</v>
      </c>
    </row>
    <row r="78" spans="1:15" ht="12.75">
      <c r="A78" s="332"/>
      <c r="B78" s="398" t="s">
        <v>37</v>
      </c>
      <c r="C78" s="383">
        <f>E57</f>
        <v>0</v>
      </c>
      <c r="D78" s="383">
        <v>75</v>
      </c>
      <c r="E78" s="383">
        <f t="shared" si="1"/>
        <v>-75</v>
      </c>
      <c r="F78" s="383">
        <f>IF(C78&gt;110,110,IF(C78&lt;110,C78))</f>
        <v>0</v>
      </c>
      <c r="G78" s="383">
        <f>C78-F78</f>
        <v>0</v>
      </c>
      <c r="H78" s="383">
        <f>C38</f>
        <v>0</v>
      </c>
      <c r="I78" s="383">
        <f>H78-J78</f>
        <v>0</v>
      </c>
      <c r="J78" s="105">
        <v>0</v>
      </c>
      <c r="K78" s="400">
        <f>SUM(L78:O78)</f>
        <v>0</v>
      </c>
      <c r="L78" s="401">
        <f>ROUND(D78*I78*12/1000,4)</f>
        <v>0</v>
      </c>
      <c r="M78" s="401">
        <f t="shared" si="8"/>
        <v>0</v>
      </c>
      <c r="N78" s="401">
        <f t="shared" si="8"/>
        <v>0</v>
      </c>
      <c r="O78" s="401">
        <f>ROUND(G78*J78*12/1000,4)</f>
        <v>0</v>
      </c>
    </row>
    <row r="79" spans="2:15" ht="12.75">
      <c r="B79" s="11" t="s">
        <v>38</v>
      </c>
      <c r="C79" s="12">
        <f>E58</f>
        <v>0</v>
      </c>
      <c r="D79" s="12">
        <v>75</v>
      </c>
      <c r="E79" s="12">
        <f t="shared" si="1"/>
        <v>-75</v>
      </c>
      <c r="F79" s="12">
        <f>IF(C79&gt;110,110,IF(C79&lt;110,C79))</f>
        <v>0</v>
      </c>
      <c r="G79" s="12">
        <f>C79-F79</f>
        <v>0</v>
      </c>
      <c r="H79" s="12">
        <f>C42</f>
        <v>0</v>
      </c>
      <c r="I79" s="12">
        <f>H79-J79</f>
        <v>0</v>
      </c>
      <c r="J79" s="14">
        <v>0</v>
      </c>
      <c r="K79" s="4">
        <f>SUM(L79:O79)</f>
        <v>0</v>
      </c>
      <c r="L79" s="5">
        <f>ROUND(D79*I79*12/1000,4)</f>
        <v>0</v>
      </c>
      <c r="M79" s="5">
        <f t="shared" si="8"/>
        <v>0</v>
      </c>
      <c r="N79" s="5">
        <f t="shared" si="8"/>
        <v>0</v>
      </c>
      <c r="O79" s="5">
        <f>ROUND(G79*J79*12/1000,4)</f>
        <v>0</v>
      </c>
    </row>
    <row r="80" spans="2:15" ht="12.75">
      <c r="B80" s="11" t="s">
        <v>39</v>
      </c>
      <c r="C80" s="12">
        <f>E59</f>
        <v>0</v>
      </c>
      <c r="D80" s="12">
        <v>75</v>
      </c>
      <c r="E80" s="12">
        <f t="shared" si="1"/>
        <v>-75</v>
      </c>
      <c r="F80" s="12">
        <f>IF(C80&gt;110,110,IF(C80&lt;110,C80))</f>
        <v>0</v>
      </c>
      <c r="G80" s="12">
        <f>C80-F80</f>
        <v>0</v>
      </c>
      <c r="H80" s="12">
        <f>C46</f>
        <v>0</v>
      </c>
      <c r="I80" s="12">
        <f>H80-J80</f>
        <v>0</v>
      </c>
      <c r="J80" s="14">
        <v>0</v>
      </c>
      <c r="K80" s="4">
        <f>SUM(L80:O80)</f>
        <v>0</v>
      </c>
      <c r="L80" s="5">
        <f>ROUND(D80*I80*12/1000,4)</f>
        <v>0</v>
      </c>
      <c r="M80" s="5">
        <f t="shared" si="8"/>
        <v>0</v>
      </c>
      <c r="N80" s="5">
        <f t="shared" si="8"/>
        <v>0</v>
      </c>
      <c r="O80" s="5">
        <f>ROUND(G80*J80*12/1000,4)</f>
        <v>0</v>
      </c>
    </row>
    <row r="82" spans="1:11" s="3" customFormat="1" ht="23.25" customHeight="1">
      <c r="A82" s="1"/>
      <c r="B82" s="507" t="s">
        <v>160</v>
      </c>
      <c r="C82" s="507"/>
      <c r="D82" s="17"/>
      <c r="E82" s="1"/>
      <c r="F82" s="21"/>
      <c r="G82" s="32"/>
      <c r="H82" s="16"/>
      <c r="I82" s="17"/>
      <c r="J82" s="17"/>
      <c r="K82" s="30" t="s">
        <v>100</v>
      </c>
    </row>
    <row r="83" spans="3:11" s="3" customFormat="1" ht="14.25">
      <c r="C83" s="19"/>
      <c r="D83" s="20"/>
      <c r="E83" s="19"/>
      <c r="F83" s="25"/>
      <c r="G83" s="26"/>
      <c r="H83" s="19"/>
      <c r="I83" s="20"/>
      <c r="J83" s="23"/>
      <c r="K83" s="30"/>
    </row>
    <row r="84" spans="1:11" s="3" customFormat="1" ht="15.75">
      <c r="A84" s="1"/>
      <c r="B84" s="3" t="s">
        <v>82</v>
      </c>
      <c r="C84" s="17"/>
      <c r="D84" s="17"/>
      <c r="E84" s="17"/>
      <c r="F84" s="17"/>
      <c r="G84" s="27"/>
      <c r="H84" s="17"/>
      <c r="I84" s="17"/>
      <c r="J84" s="17"/>
      <c r="K84" s="30"/>
    </row>
    <row r="85" spans="1:11" s="3" customFormat="1" ht="15.75">
      <c r="A85" s="1"/>
      <c r="B85" s="3" t="s">
        <v>165</v>
      </c>
      <c r="C85" s="1"/>
      <c r="D85" s="1"/>
      <c r="E85" s="18"/>
      <c r="F85" s="17"/>
      <c r="G85" s="27"/>
      <c r="H85" s="1"/>
      <c r="I85" s="17"/>
      <c r="J85" s="17"/>
      <c r="K85" s="30"/>
    </row>
    <row r="86" spans="1:11" s="3" customFormat="1" ht="12.75">
      <c r="A86" s="22"/>
      <c r="F86" s="28"/>
      <c r="G86" s="24"/>
      <c r="I86" s="13"/>
      <c r="J86" s="13"/>
      <c r="K86" s="30"/>
    </row>
  </sheetData>
  <sheetProtection/>
  <mergeCells count="26">
    <mergeCell ref="E33:E34"/>
    <mergeCell ref="E37:E38"/>
    <mergeCell ref="E41:E42"/>
    <mergeCell ref="B62:B65"/>
    <mergeCell ref="C62:G62"/>
    <mergeCell ref="E45:E46"/>
    <mergeCell ref="A2:H2"/>
    <mergeCell ref="K62:O62"/>
    <mergeCell ref="C63:C65"/>
    <mergeCell ref="D63:G63"/>
    <mergeCell ref="H63:H65"/>
    <mergeCell ref="I63:J63"/>
    <mergeCell ref="K63:K65"/>
    <mergeCell ref="H62:J62"/>
    <mergeCell ref="C3:E3"/>
    <mergeCell ref="C4:E4"/>
    <mergeCell ref="H1:O1"/>
    <mergeCell ref="B82:C82"/>
    <mergeCell ref="L2:M2"/>
    <mergeCell ref="L63:O63"/>
    <mergeCell ref="D64:E64"/>
    <mergeCell ref="F64:G64"/>
    <mergeCell ref="I64:I65"/>
    <mergeCell ref="J64:J65"/>
    <mergeCell ref="L64:M64"/>
    <mergeCell ref="N64:O64"/>
  </mergeCells>
  <printOptions/>
  <pageMargins left="0.1968503937007874" right="0.15748031496062992" top="0.1968503937007874" bottom="0.31496062992125984" header="0.2362204724409449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Артамонова Е.П..</cp:lastModifiedBy>
  <cp:lastPrinted>2017-05-26T08:09:17Z</cp:lastPrinted>
  <dcterms:created xsi:type="dcterms:W3CDTF">2006-02-15T04:07:14Z</dcterms:created>
  <dcterms:modified xsi:type="dcterms:W3CDTF">2017-05-26T08:11:51Z</dcterms:modified>
  <cp:category/>
  <cp:version/>
  <cp:contentType/>
  <cp:contentStatus/>
</cp:coreProperties>
</file>