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65" yWindow="65521" windowWidth="7740" windowHeight="7395" tabRatio="614" activeTab="0"/>
  </bookViews>
  <sheets>
    <sheet name="Расчет" sheetId="1" r:id="rId1"/>
    <sheet name="отопление" sheetId="2" r:id="rId2"/>
    <sheet name="гвс" sheetId="3" r:id="rId3"/>
    <sheet name="хвс" sheetId="4" r:id="rId4"/>
    <sheet name="водоотведение" sheetId="5" r:id="rId5"/>
    <sheet name="ЭЭ м-ц" sheetId="6" r:id="rId6"/>
    <sheet name="ЭЭ база" sheetId="7" r:id="rId7"/>
  </sheets>
  <definedNames>
    <definedName name="_xlnm.Print_Area" localSheetId="4">'водоотведение'!$A$1:$N$54</definedName>
    <definedName name="_xlnm.Print_Area" localSheetId="2">'гвс'!$A$1:$T$56</definedName>
    <definedName name="_xlnm.Print_Area" localSheetId="1">'отопление'!$A$1:$O$58</definedName>
    <definedName name="_xlnm.Print_Area" localSheetId="0">'Расчет'!$A$1:$AB$85</definedName>
    <definedName name="_xlnm.Print_Area" localSheetId="3">'хвс'!$A$1:$O$52</definedName>
  </definedNames>
  <calcPr fullCalcOnLoad="1" fullPrecision="0"/>
</workbook>
</file>

<file path=xl/sharedStrings.xml><?xml version="1.0" encoding="utf-8"?>
<sst xmlns="http://schemas.openxmlformats.org/spreadsheetml/2006/main" count="1317" uniqueCount="222">
  <si>
    <t>%</t>
  </si>
  <si>
    <t>ед.изм.</t>
  </si>
  <si>
    <t>руб.</t>
  </si>
  <si>
    <t>Итого</t>
  </si>
  <si>
    <t>х</t>
  </si>
  <si>
    <t>Единицы измерения</t>
  </si>
  <si>
    <t>Уровень оплаты населением коммунальных услуг (гр.5 / гр.4 * 100)</t>
  </si>
  <si>
    <t>Средневзвешенный норматив потребления услуг</t>
  </si>
  <si>
    <t>Уровень оплаты населением коммунальных услуг (гр.16 / гр.15 * 100)</t>
  </si>
  <si>
    <t>норматив</t>
  </si>
  <si>
    <t>чел.</t>
  </si>
  <si>
    <t>Гкал</t>
  </si>
  <si>
    <t>Гкал/м2/мес.</t>
  </si>
  <si>
    <t>при отсутствии приборов учета</t>
  </si>
  <si>
    <t>м3/чел./мес.</t>
  </si>
  <si>
    <t>в домах с электроплитами</t>
  </si>
  <si>
    <t>квт.час</t>
  </si>
  <si>
    <t>квт.час/чел./мес.</t>
  </si>
  <si>
    <t>Расчетно с учетом предельного индекса</t>
  </si>
  <si>
    <t xml:space="preserve">Центральное отопление, Гкал </t>
  </si>
  <si>
    <t xml:space="preserve">Горячее водоснабжение </t>
  </si>
  <si>
    <t xml:space="preserve">при отсутствии приборов учета </t>
  </si>
  <si>
    <t>доля</t>
  </si>
  <si>
    <t>1.</t>
  </si>
  <si>
    <t>Общая площадь жилых помещений в целом по МО (статистика)</t>
  </si>
  <si>
    <t>кв.м</t>
  </si>
  <si>
    <t>из них  1-комн.жилых помещений</t>
  </si>
  <si>
    <t>ячейки для заполнения</t>
  </si>
  <si>
    <t>2-комн.жилых помещений</t>
  </si>
  <si>
    <t>3-комн.жилых помещений</t>
  </si>
  <si>
    <t>формулы расчета (не трогать)</t>
  </si>
  <si>
    <t>4-комн.жилых помещений</t>
  </si>
  <si>
    <t>2.</t>
  </si>
  <si>
    <t>Общая численность проживающих в МО</t>
  </si>
  <si>
    <t>человек</t>
  </si>
  <si>
    <t>в среднем на 1 человека</t>
  </si>
  <si>
    <t>из них в 1-комн.жилых помещениях</t>
  </si>
  <si>
    <t>2-комн.жилых помещениях</t>
  </si>
  <si>
    <t>3-комн.жилых помещениях</t>
  </si>
  <si>
    <t>4-комн.жилых помещениях</t>
  </si>
  <si>
    <t>3.</t>
  </si>
  <si>
    <t>Среднее число проживающих в жилом помещении</t>
  </si>
  <si>
    <t>человека</t>
  </si>
  <si>
    <t>(определить по своему МО самостоятельно, эти цифры только для примера)</t>
  </si>
  <si>
    <t>численность</t>
  </si>
  <si>
    <t>4.</t>
  </si>
  <si>
    <t>Оборудовано - всего (статистика)</t>
  </si>
  <si>
    <t xml:space="preserve">Оборудовано напольными электроплитами </t>
  </si>
  <si>
    <t>Оборудовано газом (сетевым, сжиженным)</t>
  </si>
  <si>
    <t>Оборудовано плитами на твердом топливе</t>
  </si>
  <si>
    <t>5.</t>
  </si>
  <si>
    <t>Общая численность, проживающих в МО в зависимости от оборудования</t>
  </si>
  <si>
    <t>с электроплитами</t>
  </si>
  <si>
    <t>газ+тв.топл.</t>
  </si>
  <si>
    <t>с газовыми плитами</t>
  </si>
  <si>
    <t>с плитами на тв.топливе</t>
  </si>
  <si>
    <t>6.</t>
  </si>
  <si>
    <t>Количество одинокопроживающих граждан в общей численности</t>
  </si>
  <si>
    <t>7.</t>
  </si>
  <si>
    <t>эл.плиты</t>
  </si>
  <si>
    <t>газ.плиты</t>
  </si>
  <si>
    <t>на тв.топливе</t>
  </si>
  <si>
    <t>кВтч на 1 человека в месяц</t>
  </si>
  <si>
    <t>2-комн.жилых помещениях (2 человека)</t>
  </si>
  <si>
    <t>3-комн.жилых помещениях (2 человека)</t>
  </si>
  <si>
    <t>8.</t>
  </si>
  <si>
    <t xml:space="preserve">Средневзвешенный утвержденный норматив потребления на 1 человека в месяц, кВтч* </t>
  </si>
  <si>
    <t>Количество человек, пользующихся услугами, чел.</t>
  </si>
  <si>
    <t>Всего</t>
  </si>
  <si>
    <t>в том числе:</t>
  </si>
  <si>
    <t>в том числе</t>
  </si>
  <si>
    <t>семьи, состоящие из 2-х и более человек</t>
  </si>
  <si>
    <t>одиноко проживающие</t>
  </si>
  <si>
    <t>в пределах соц. нормы</t>
  </si>
  <si>
    <t>сверх соц. нормы</t>
  </si>
  <si>
    <t>по электроплитам</t>
  </si>
  <si>
    <t>1-комн.жилых помещениях</t>
  </si>
  <si>
    <t>по газовым плитам</t>
  </si>
  <si>
    <t>РАСЧЕТ СРЕДНЕВЗВЕШЕННОГО НОРМАТИВА ПОТРЕБЛЕНИЯ ЭЛЕКТРОЭНЕРГИИ</t>
  </si>
  <si>
    <t>1-комн.жилых помещениях (1 человек)</t>
  </si>
  <si>
    <t>4-комн.жилых помещениях (3 человека)</t>
  </si>
  <si>
    <t>Месячный нормативный объем потребления электроэнергии тыс.кВтч</t>
  </si>
  <si>
    <t>Исполнитель</t>
  </si>
  <si>
    <t>Руководитель</t>
  </si>
  <si>
    <t xml:space="preserve">Нормативный объем </t>
  </si>
  <si>
    <t>куб.м</t>
  </si>
  <si>
    <t>Всего, Гкал</t>
  </si>
  <si>
    <t>ОДН</t>
  </si>
  <si>
    <t>ИТОГО:</t>
  </si>
  <si>
    <r>
      <t>куб.м</t>
    </r>
  </si>
  <si>
    <t xml:space="preserve"> тел. исполнителя______________</t>
  </si>
  <si>
    <t>ВСЕГО с ОДПУ</t>
  </si>
  <si>
    <t>ГВС ИПУ</t>
  </si>
  <si>
    <t xml:space="preserve">Холодное водоснабжение </t>
  </si>
  <si>
    <t>ИТОГО</t>
  </si>
  <si>
    <t>№ п/п</t>
  </si>
  <si>
    <t>Исполнитель                                                                                                                                                                       И.С.Казакова</t>
  </si>
  <si>
    <t>4-комн.жилых помещениях (2 человека)</t>
  </si>
  <si>
    <t>м3</t>
  </si>
  <si>
    <t>ФИО исполнителя, контактный телефон</t>
  </si>
  <si>
    <t>(Ф И О)</t>
  </si>
  <si>
    <t>м2</t>
  </si>
  <si>
    <t>Руководитель 
исполнителя коммунальных услуг</t>
  </si>
  <si>
    <t>__________________    (Ф И О)</t>
  </si>
  <si>
    <t>Текущий период 20___г.</t>
  </si>
  <si>
    <t xml:space="preserve">Расчет средневзвешенных нормативов и объемов потребления тепловой энергии  по горячему водоснабжению </t>
  </si>
  <si>
    <t>Расчет средневзвешенного норматива потребления холодного водоснабжения для жилых помещений с центральным отоплением</t>
  </si>
  <si>
    <t>Расчетный объем т/эн. на нужды ГВС</t>
  </si>
  <si>
    <t>Гкал/чел.</t>
  </si>
  <si>
    <t>куб.м./чел.</t>
  </si>
  <si>
    <t>Норматив потребления на ГВС (средневзвешенный показатель по ИПУ)</t>
  </si>
  <si>
    <t>Объем потребления коммунальных услуг</t>
  </si>
  <si>
    <t xml:space="preserve">  Расчет средневзвешенных нормативов и объемов потребления тепловой энергии по отоплению</t>
  </si>
  <si>
    <t>Примечание:* данные по переходу с норматива указываются по каждому нормативному значению</t>
  </si>
  <si>
    <t>исполнителя коммунальных услуг</t>
  </si>
  <si>
    <t>ФИО исполнителя коммунальных услуг, контактный телефон</t>
  </si>
  <si>
    <t xml:space="preserve">                         (Ф И О)</t>
  </si>
  <si>
    <t>Расчет средневзвешенных нормативов и объемов потребления по  водоотведению для жилых помещений с центральным отоплением</t>
  </si>
  <si>
    <t>ХВС ИПУ</t>
  </si>
  <si>
    <t>(наименование исп коммунальных услуг, отчетный месяц)</t>
  </si>
  <si>
    <t>по плитам на тв. топливе</t>
  </si>
  <si>
    <t>20___ год</t>
  </si>
  <si>
    <t>Наименование исполнителя коммунальных услуг</t>
  </si>
  <si>
    <t>Жилые дома с центральным отоплением</t>
  </si>
  <si>
    <t xml:space="preserve">Наименование </t>
  </si>
  <si>
    <t>Цены (тарифы) ресурсоснабжающих организаций для группы потребителей «население», установленные в порядке, определенном законодательством Российской Федерации  в базовом периоде</t>
  </si>
  <si>
    <t>Плата за коммунальные услуги граждан, проживающих в многоквартирных домах (жилых домах), в базовом периоде</t>
  </si>
  <si>
    <t>Объем потребления коммунальных услуг, определенный  по показаниям приборов учета или исходя из нормативов потребления коммунальных услуг</t>
  </si>
  <si>
    <t>Плата за коммунальные услуги граждан, проживающих 
в многоквартирных домах (жилых домах )</t>
  </si>
  <si>
    <t>при наличии общедомовых приборов учета</t>
  </si>
  <si>
    <t>при отсутствии общедомовых приборов учета</t>
  </si>
  <si>
    <t>Среднеэксплуатируемая общая площадь жилых помещений, на которую рассчитывается стоимость соответствующей услуги</t>
  </si>
  <si>
    <t>Средняя численность проживающих в обслуживаемом жилищном фонде</t>
  </si>
  <si>
    <t xml:space="preserve">Численность граждан, зарегистрированных в жилых помещениях, используемая при расчетах платежей за коммунальные услуги в базовом периоде </t>
  </si>
  <si>
    <t xml:space="preserve">Площадь жилых помещений, используемая при расчетах платежей  за коммунальные услуги в базовом периоде </t>
  </si>
  <si>
    <t>Плата за коммунальные услуги граждан, проживающих 
в многоквартирных домах (жилых домах)</t>
  </si>
  <si>
    <t>рассчитанная по ценам (тарифам) , установленным ресурсоснабжающей организации (гр.15*гр.23)</t>
  </si>
  <si>
    <t>с учетом  предельного (максимального)  индекса по расчетному размеру цены (тарифа) (гр.16*гр.23)</t>
  </si>
  <si>
    <t xml:space="preserve">Коэффициент роста цен </t>
  </si>
  <si>
    <t>с учетом утвержденной цены (тарифа), текущий год/базовый период (гр.24/гр.13)</t>
  </si>
  <si>
    <t xml:space="preserve"> с учетом  предельного индекса  по расчетному размеру цены (тарифа), текущий год/базовый период (гр.25/гр.14)</t>
  </si>
  <si>
    <t>Сумма компенсации платы граждан за коммунальные услуги исполнителям коммунальных услуг в  текущем  году (гр.24 - гр.25)</t>
  </si>
  <si>
    <t>Водоотведение</t>
  </si>
  <si>
    <t>Цены (тарифы) ресурсоснабжающих организаций для группы потребителей «население», установленные в порядке, определенном законодательством Российской Федерации  в текущем периоде</t>
  </si>
  <si>
    <t>Плата за коммунальные услуги граждан, проживающих в многоквартирных домах (жилых домах) с учетом предельного (максимального)  индекса в текущем периоде</t>
  </si>
  <si>
    <t>Руководитель исполнителя коммунальных услуг</t>
  </si>
  <si>
    <t>(ФИО)</t>
  </si>
  <si>
    <t>М П</t>
  </si>
  <si>
    <r>
      <t xml:space="preserve">Нормативы </t>
    </r>
    <r>
      <rPr>
        <b/>
        <u val="single"/>
        <sz val="10"/>
        <rFont val="Times New Roman"/>
        <family val="1"/>
      </rPr>
      <t>в многоквартирных домах, жилых домах</t>
    </r>
    <r>
      <rPr>
        <b/>
        <sz val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(брать согласно типу жилищного фонда МО по постановлению Правительства края от 11.10.2016 № 518-п)</t>
    </r>
  </si>
  <si>
    <t>телефон исполнителя</t>
  </si>
  <si>
    <t>Общая площадь жилых помещений обеспеченная отоплением
м2</t>
  </si>
  <si>
    <t>Количество МКД и жилых домов</t>
  </si>
  <si>
    <t>Количество 
МКД и жилых домов</t>
  </si>
  <si>
    <t>Гкал/чел/мес.</t>
  </si>
  <si>
    <t xml:space="preserve">Общая площадь  жилых помещений, обеспеченных ГВС/общая площадь помещений, входящих в состав общего имущества в  МКД
</t>
  </si>
  <si>
    <t>Количество зарегистрированных  граждан, пользующихся ГВС</t>
  </si>
  <si>
    <t>Количество зарегистрированных граждан пользующихся отоплением, чел.</t>
  </si>
  <si>
    <t xml:space="preserve">Общая площадь  жилых помещений, обеспеченных ХВС/общая площадь помещений, входящих в состав общего имущества в  МКД
</t>
  </si>
  <si>
    <t>Количество зарегистрированных  граждан, пользующихся услугой</t>
  </si>
  <si>
    <t xml:space="preserve">Объем потребления коммунальных услуг
 </t>
  </si>
  <si>
    <t xml:space="preserve">Норматив потребления </t>
  </si>
  <si>
    <t>м3/мес/чел</t>
  </si>
  <si>
    <t>Норматив потребления</t>
  </si>
  <si>
    <t xml:space="preserve">Общая площадь жилых помещений, на которой проживают граждане пользующиеся услугой
</t>
  </si>
  <si>
    <t>Приложение 4
к Порядку предоставления исполнителям коммунальных услуг компенсации части платы  граждан за  коммунальные  услуги, контроля за соблюдением условий предоставления компенсации части платы граждан за коммунальные услуги и возврата средств в случае нарушения условий, установленных при ее предоставлении</t>
  </si>
  <si>
    <t>(наименование исп коммунальных услуг, базовый период)</t>
  </si>
  <si>
    <t>Форма 1 к приложению 4
к Порядку предоставления исполнителям коммунальных услуг компенсации части платы  граждан за  коммунальные  услуги, контроля за соблюдением условий предоставления компенсации части платы граждан за коммунальные услуги и возврата средств в случае нарушения условий, установленных при ее предоставлении</t>
  </si>
  <si>
    <t>Форма 2 к приложению 4
к Порядку предоставления исполнителям коммунальных услуг компенсации части платы  граждан за  коммунальные  услуги, контроля за соблюдением условий предоставления компенсации части платы граждан за коммунальные услуги и возврата средств в случае нарушения условий, установленных при ее предоставлении</t>
  </si>
  <si>
    <t>Форма 3 к приложению 4
к Порядку предоставления исполнителям коммунальных услуг компенсации части платы  граждан за  коммунальные  услуги, контроля за соблюдением условий предоставления компенсации части платы граждан за коммунальные услуги и возврата средств в случае нарушения условий, установленных при ее предоставлении</t>
  </si>
  <si>
    <t>Форма 4 к приложению 4
к Порядку предоставления исполнителям коммунальных услуг компенсации части платы  граждан за  коммунальные  услуги, контроля за соблюдением условий предоставления компенсации части платы граждан за коммунальные услуги и возврата средств в случае нарушения условий, установленных при ее предоставлении</t>
  </si>
  <si>
    <t>Форма 5 к приложению 4
к Порядку предоставления исполнителям коммунальных услуг компенсации части платы  граждан за  коммунальные  услуги, контроля за соблюдением условий предоставления компенсации части платы граждан за коммунальные услуги и возврата средств в случае нарушения условий, установленных при ее предоставлении</t>
  </si>
  <si>
    <t>Исполнитель, телефон исполнителя</t>
  </si>
  <si>
    <t xml:space="preserve">Расчет средневзвешенного норматива </t>
  </si>
  <si>
    <r>
      <t>рассчитанная по ценам (тарифам), установленным ресурсоснабжающей организации , 
   (</t>
    </r>
    <r>
      <rPr>
        <i/>
        <sz val="9"/>
        <rFont val="Times New Roman"/>
        <family val="1"/>
      </rPr>
      <t>гр.4*гр.12)</t>
    </r>
  </si>
  <si>
    <r>
      <t xml:space="preserve"> с учетом предельного индекса, используемого для начисления гражданам  платы в базовом периоде (</t>
    </r>
    <r>
      <rPr>
        <i/>
        <sz val="9"/>
        <rFont val="Times New Roman"/>
        <family val="1"/>
      </rPr>
      <t>гр.5*гр.12)</t>
    </r>
  </si>
  <si>
    <r>
      <t xml:space="preserve">при наличии приборов учета </t>
    </r>
    <r>
      <rPr>
        <b/>
        <sz val="11"/>
        <color indexed="60"/>
        <rFont val="Times New Roman"/>
        <family val="1"/>
      </rPr>
      <t>ОДПУ</t>
    </r>
  </si>
  <si>
    <r>
      <t>м</t>
    </r>
    <r>
      <rPr>
        <vertAlign val="superscript"/>
        <sz val="9"/>
        <rFont val="Times New Roman"/>
        <family val="1"/>
      </rPr>
      <t>3</t>
    </r>
  </si>
  <si>
    <r>
      <t xml:space="preserve">при наличии приборов учета </t>
    </r>
    <r>
      <rPr>
        <b/>
        <sz val="11"/>
        <color indexed="60"/>
        <rFont val="Times New Roman"/>
        <family val="1"/>
      </rPr>
      <t>ИПУ</t>
    </r>
  </si>
  <si>
    <r>
      <t>м</t>
    </r>
    <r>
      <rPr>
        <vertAlign val="superscript"/>
        <sz val="9"/>
        <rFont val="Times New Roman"/>
        <family val="1"/>
      </rPr>
      <t>1</t>
    </r>
  </si>
  <si>
    <r>
      <t>м</t>
    </r>
    <r>
      <rPr>
        <vertAlign val="superscript"/>
        <sz val="9"/>
        <rFont val="Times New Roman"/>
        <family val="1"/>
      </rPr>
      <t>2</t>
    </r>
  </si>
  <si>
    <t>Базовый период (декабрь 20____г.)                             (данные не меняются)</t>
  </si>
  <si>
    <t>по _________________________ за _________________ (нарастающим итогом) 20__ года</t>
  </si>
  <si>
    <t>Среднеэксплуатируемая общая площадь жилых помещений обеспеченная отоплением
м2</t>
  </si>
  <si>
    <t xml:space="preserve">Среднеэксплуатируемая общая площадь  жилых помещений, обеспеченных ГВС/общая площадь помещений, входящих в состав общего имущества в  МКД
</t>
  </si>
  <si>
    <t xml:space="preserve">Среднеэксплуатируемая общая площадь  жилых помещений, обеспеченных ХВС/общая площадь помещений, входящих в состав общего имущества в  МКД
</t>
  </si>
  <si>
    <t>Средняя численность проживающих в обслуживаемом жилищном фонде, пользующихся услугой</t>
  </si>
  <si>
    <t xml:space="preserve">Среднеэксплуатируемая общая площадь жилых помещений, на которой проживают граждане пользующиеся услугой
</t>
  </si>
  <si>
    <t>ГВС ИПУ базового периода</t>
  </si>
  <si>
    <t xml:space="preserve">Количество месяцев, принятых в расчет норматива </t>
  </si>
  <si>
    <t>мес.</t>
  </si>
  <si>
    <t>ХВС ИПУ базового периода</t>
  </si>
  <si>
    <t>Примечание: * К расчету за январь текущего года прилагается перечень многоквартирных и жилых домов в соответсвии с нормативным значением, определенным в постановлении Правительства Красноярского края от 30.04.2015 №217-п,  заверенный руководителем исполнителя коммунальных услуг (Пример: Многоквартирные и жилые дома со стенами из камня, кирпича до 1999 года постройки включительно - указывается норматив и перечень домов)
**данные по переходу с норматива указываются по каждому нормативному значению</t>
  </si>
  <si>
    <t>Многоквартирные (жилые) дома с ПУ</t>
  </si>
  <si>
    <t>Многоквартирные (жилые) дома с ОДПУ</t>
  </si>
  <si>
    <t>Многоквартирные (жилые) дома с ПУ базового периода</t>
  </si>
  <si>
    <t xml:space="preserve"> по ______________ (наименование исполнителя коммунальных услуг) за ___________ (месяц, нарастающим итогом) 20___года</t>
  </si>
  <si>
    <t>Электроснабжение**</t>
  </si>
  <si>
    <t xml:space="preserve">Расчет фактического размера компенсации части платы граждан за коммунальные услуги                                                                                                                                                                                                                                                                  по  жилищному  фонду* с центральным отоплением </t>
  </si>
  <si>
    <t>Форма 6 к приложению 4
к Порядку предоставления исполнителям коммунальных услуг компенсации части платы  граждан за  коммунальные  услуги, контроля за соблюдением условий предоставления компенсации части платы граждан за коммунальные услуги и возврата средств в случае нарушения условий, установленных при ее предоставлении</t>
  </si>
  <si>
    <t>Наименование ресурсоснабжающей организации</t>
  </si>
  <si>
    <t>I полугодие</t>
  </si>
  <si>
    <t>II полугодие (межотопительный период)</t>
  </si>
  <si>
    <t>II полугодие (отопительный период)</t>
  </si>
  <si>
    <t>Норматив потребления, Гкал/кв.м (средневзвешенный показатель по ПУ)</t>
  </si>
  <si>
    <t>Многоквартирные (жилые) дома, с установленными ОДПУ в отчетном периоде (переход с норматива)**</t>
  </si>
  <si>
    <t>Наименование</t>
  </si>
  <si>
    <t>Многоквартирные (жилые) дома, с установленными ПУ в отчетном периоде (переход с норматива)**</t>
  </si>
  <si>
    <t>Многоквартирные (жилые) дома с ОДПУ базового периода</t>
  </si>
  <si>
    <t>ИПУ</t>
  </si>
  <si>
    <t>ИПУ базового периода</t>
  </si>
  <si>
    <t>Многоквартирные (жилые) дома, с установленными в отчетном периоде ИПУ  (переход с норматива)*</t>
  </si>
  <si>
    <t xml:space="preserve"> Гкал</t>
  </si>
  <si>
    <t>Базовый период (декабрь 20____г.)                           (данные не меняются)</t>
  </si>
  <si>
    <t xml:space="preserve">Базовый период (декабрь 20____г.)                       </t>
  </si>
  <si>
    <t>Многоквартирные (жилые) дома, с установленными в отчетном периоде ИПУ по ГВС (переход с норматива)*</t>
  </si>
  <si>
    <t>Многоквартирные (жилые) дома, с установленными в отчетном периоде ИПУ по ХВС  (переход с норматива)*</t>
  </si>
  <si>
    <t xml:space="preserve">за I полугодие </t>
  </si>
  <si>
    <t>за II полугодие (межотопительный период)</t>
  </si>
  <si>
    <t>за II  полугодие (отопительный период)</t>
  </si>
  <si>
    <t xml:space="preserve"> (Ф И О)</t>
  </si>
  <si>
    <r>
      <t xml:space="preserve">объем  цен.от. </t>
    </r>
    <r>
      <rPr>
        <i/>
        <sz val="9"/>
        <rFont val="Times New Roman"/>
        <family val="1"/>
      </rPr>
      <t>(гр.8*гр.9*1 мес.)</t>
    </r>
    <r>
      <rPr>
        <sz val="9"/>
        <rFont val="Times New Roman"/>
        <family val="1"/>
      </rPr>
      <t xml:space="preserve">, ком.усл. </t>
    </r>
    <r>
      <rPr>
        <i/>
        <sz val="9"/>
        <rFont val="Times New Roman"/>
        <family val="1"/>
      </rPr>
      <t>(гр.8*гр.10*1 мес.)</t>
    </r>
  </si>
  <si>
    <r>
      <t xml:space="preserve">объем  цен.от. </t>
    </r>
    <r>
      <rPr>
        <i/>
        <sz val="9"/>
        <rFont val="Times New Roman"/>
        <family val="1"/>
      </rPr>
      <t>(гр.19*гр.20*1 мес.)</t>
    </r>
    <r>
      <rPr>
        <sz val="9"/>
        <rFont val="Times New Roman"/>
        <family val="1"/>
      </rPr>
      <t xml:space="preserve">, ком.усл. </t>
    </r>
    <r>
      <rPr>
        <i/>
        <sz val="9"/>
        <rFont val="Times New Roman"/>
        <family val="1"/>
      </rPr>
      <t>(гр.19*гр.21*1 мес.)</t>
    </r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</si>
</sst>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"/>
    <numFmt numFmtId="167" formatCode="0.0%"/>
    <numFmt numFmtId="168" formatCode="_-* #,##0.000_р_._-;\-* #,##0.000_р_._-;_-* &quot;-&quot;??_р_._-;_-@_-"/>
    <numFmt numFmtId="169" formatCode="_-* #,##0.0000_р_._-;\-* #,##0.0000_р_._-;_-* &quot;-&quot;??_р_._-;_-@_-"/>
    <numFmt numFmtId="170" formatCode="_-* #,##0.00000_р_._-;\-* #,##0.00000_р_._-;_-* &quot;-&quot;??_р_._-;_-@_-"/>
    <numFmt numFmtId="171" formatCode="_-* #,##0.000000_р_._-;\-* #,##0.000000_р_._-;_-* &quot;-&quot;??_р_._-;_-@_-"/>
    <numFmt numFmtId="172" formatCode="_-* #,##0.0000000_р_._-;\-* #,##0.0000000_р_._-;_-* &quot;-&quot;??_р_._-;_-@_-"/>
    <numFmt numFmtId="173" formatCode="0.0000"/>
    <numFmt numFmtId="174" formatCode="0.00000"/>
    <numFmt numFmtId="175" formatCode="0.000000"/>
    <numFmt numFmtId="176" formatCode="0.0000000"/>
    <numFmt numFmtId="177" formatCode="0.000000000"/>
    <numFmt numFmtId="178" formatCode="0.0000000000"/>
    <numFmt numFmtId="179" formatCode="0.00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800]dddd\,\ mmmm\ dd\,\ yyyy"/>
    <numFmt numFmtId="186" formatCode="#,##0.000"/>
    <numFmt numFmtId="187" formatCode="_-* #,##0.000_р_._-;\-* #,##0.000_р_._-;_-* &quot;-&quot;???_р_._-;_-@_-"/>
    <numFmt numFmtId="188" formatCode="_-* #,##0.0000_р_._-;\-* #,##0.0000_р_._-;_-* &quot;-&quot;????_р_._-;_-@_-"/>
    <numFmt numFmtId="189" formatCode="_-* #,##0.00000_р_._-;\-* #,##0.0000_р_._-;_-* &quot;-&quot;??_р_._-;_-@_-"/>
    <numFmt numFmtId="190" formatCode="_-* #,##0.00000_р_._-;\-* #,##0.00000_р_._-;_-* &quot;-&quot;?????_р_._-;_-@_-"/>
    <numFmt numFmtId="191" formatCode="#,##0.0000"/>
    <numFmt numFmtId="192" formatCode="#,##0.00000"/>
    <numFmt numFmtId="193" formatCode="_-* #,##0.00000000_р_._-;\-* #,##0.00000000_р_._-;_-* &quot;-&quot;??_р_._-;_-@_-"/>
    <numFmt numFmtId="194" formatCode="#,##0.000000"/>
    <numFmt numFmtId="195" formatCode="_-* #,##0.000000_р_._-;\-* #,##0.000000_р_._-;_-* &quot;-&quot;??????_р_._-;_-@_-"/>
    <numFmt numFmtId="196" formatCode="#,##0.0000000"/>
    <numFmt numFmtId="197" formatCode="_-* #,##0.0000000_р_._-;\-* #,##0.0000000_р_._-;_-* &quot;-&quot;???????_р_._-;_-@_-"/>
    <numFmt numFmtId="198" formatCode="_(* #,##0.00_);_(* \(#,##0.00\);_(* &quot;-&quot;??_);_(@_)"/>
    <numFmt numFmtId="199" formatCode="#,##0.00000000"/>
    <numFmt numFmtId="200" formatCode="#,##0.000000000"/>
    <numFmt numFmtId="201" formatCode="0.00000000000"/>
    <numFmt numFmtId="202" formatCode="0.000000000000"/>
    <numFmt numFmtId="203" formatCode="0.0000000000000"/>
    <numFmt numFmtId="204" formatCode="0.00000000000000"/>
    <numFmt numFmtId="205" formatCode="0.000000000000000"/>
    <numFmt numFmtId="206" formatCode="0.0000000000000000"/>
    <numFmt numFmtId="207" formatCode="0.00000000000000000"/>
    <numFmt numFmtId="208" formatCode="_-* #,##0.000000000_р_._-;\-* #,##0.000000000_р_._-;_-* &quot;-&quot;??_р_._-;_-@_-"/>
    <numFmt numFmtId="209" formatCode="_-* #,##0.0_р_._-;\-* #,##0.0_р_._-;_-* &quot;-&quot;??_р_._-;_-@_-"/>
    <numFmt numFmtId="210" formatCode="#,##0.000&quot;р.&quot;"/>
    <numFmt numFmtId="211" formatCode="&quot;€&quot;#,##0;\-&quot;€&quot;#,##0"/>
    <numFmt numFmtId="212" formatCode="&quot;€&quot;#,##0;[Red]\-&quot;€&quot;#,##0"/>
    <numFmt numFmtId="213" formatCode="&quot;€&quot;#,##0.00;\-&quot;€&quot;#,##0.00"/>
    <numFmt numFmtId="214" formatCode="&quot;€&quot;#,##0.00;[Red]\-&quot;€&quot;#,##0.00"/>
    <numFmt numFmtId="215" formatCode="_-&quot;€&quot;* #,##0_-;\-&quot;€&quot;* #,##0_-;_-&quot;€&quot;* &quot;-&quot;_-;_-@_-"/>
    <numFmt numFmtId="216" formatCode="_-* #,##0_-;\-* #,##0_-;_-* &quot;-&quot;_-;_-@_-"/>
    <numFmt numFmtId="217" formatCode="_-&quot;€&quot;* #,##0.00_-;\-&quot;€&quot;* #,##0.00_-;_-&quot;€&quot;* &quot;-&quot;??_-;_-@_-"/>
    <numFmt numFmtId="218" formatCode="_-* #,##0.00_-;\-* #,##0.00_-;_-* &quot;-&quot;??_-;_-@_-"/>
    <numFmt numFmtId="219" formatCode="&quot;$&quot;#,##0_);\(&quot;$&quot;#,##0\)"/>
    <numFmt numFmtId="220" formatCode="&quot;$&quot;#,##0_);[Red]\(&quot;$&quot;#,##0\)"/>
    <numFmt numFmtId="221" formatCode="&quot;$&quot;#,##0.00_);\(&quot;$&quot;#,##0.00\)"/>
    <numFmt numFmtId="222" formatCode="&quot;$&quot;#,##0.00_);[Red]\(&quot;$&quot;#,##0.00\)"/>
    <numFmt numFmtId="223" formatCode="_(&quot;$&quot;* #,##0_);_(&quot;$&quot;* \(#,##0\);_(&quot;$&quot;* &quot;-&quot;_);_(@_)"/>
    <numFmt numFmtId="224" formatCode="_(* #,##0_);_(* \(#,##0\);_(* &quot;-&quot;_);_(@_)"/>
    <numFmt numFmtId="225" formatCode="_(&quot;$&quot;* #,##0.00_);_(&quot;$&quot;* \(#,##0.00\);_(&quot;$&quot;* &quot;-&quot;??_);_(@_)"/>
    <numFmt numFmtId="226" formatCode="#,##0.0000000000"/>
  </numFmts>
  <fonts count="8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E"/>
      <family val="1"/>
    </font>
    <font>
      <sz val="11"/>
      <name val="Times New Roman CE"/>
      <family val="1"/>
    </font>
    <font>
      <sz val="9"/>
      <name val="Times New Roman CE"/>
      <family val="1"/>
    </font>
    <font>
      <sz val="11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i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u val="single"/>
      <sz val="10"/>
      <name val="Times New Roman"/>
      <family val="1"/>
    </font>
    <font>
      <b/>
      <sz val="9"/>
      <name val="Tahoma"/>
      <family val="2"/>
    </font>
    <font>
      <sz val="10"/>
      <color indexed="12"/>
      <name val="Arial Cyr"/>
      <family val="0"/>
    </font>
    <font>
      <sz val="8"/>
      <name val="Arial Cyr"/>
      <family val="0"/>
    </font>
    <font>
      <b/>
      <sz val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Times New Roman CE"/>
      <family val="1"/>
    </font>
    <font>
      <i/>
      <sz val="12"/>
      <name val="Times New Roman"/>
      <family val="1"/>
    </font>
    <font>
      <sz val="12"/>
      <name val="Arial Cyr"/>
      <family val="0"/>
    </font>
    <font>
      <sz val="12"/>
      <name val="Times New Roman Cyr"/>
      <family val="1"/>
    </font>
    <font>
      <b/>
      <sz val="12"/>
      <name val="Arial Cyr"/>
      <family val="0"/>
    </font>
    <font>
      <b/>
      <sz val="9"/>
      <name val="Times New Roman CE"/>
      <family val="0"/>
    </font>
    <font>
      <b/>
      <sz val="12"/>
      <color indexed="60"/>
      <name val="Times New Roman"/>
      <family val="1"/>
    </font>
    <font>
      <sz val="10"/>
      <color indexed="60"/>
      <name val="Times New Roman"/>
      <family val="1"/>
    </font>
    <font>
      <sz val="12"/>
      <color indexed="60"/>
      <name val="Times New Roman"/>
      <family val="1"/>
    </font>
    <font>
      <sz val="14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b/>
      <sz val="11"/>
      <color indexed="60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2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FF"/>
      <name val="Times New Roman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23" fillId="0" borderId="6" applyBorder="0">
      <alignment horizontal="center" vertical="center" wrapText="1"/>
      <protection/>
    </xf>
    <xf numFmtId="0" fontId="71" fillId="0" borderId="7" applyNumberFormat="0" applyFill="0" applyAlignment="0" applyProtection="0"/>
    <xf numFmtId="0" fontId="72" fillId="28" borderId="8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77" fillId="0" borderId="10" applyNumberFormat="0" applyFill="0" applyAlignment="0" applyProtection="0"/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581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Fill="1" applyAlignment="1">
      <alignment/>
    </xf>
    <xf numFmtId="2" fontId="7" fillId="0" borderId="0" xfId="0" applyNumberFormat="1" applyFont="1" applyAlignment="1">
      <alignment wrapText="1"/>
    </xf>
    <xf numFmtId="173" fontId="8" fillId="0" borderId="11" xfId="0" applyNumberFormat="1" applyFont="1" applyFill="1" applyBorder="1" applyAlignment="1">
      <alignment horizontal="right" vertical="center" wrapText="1"/>
    </xf>
    <xf numFmtId="173" fontId="8" fillId="0" borderId="11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 vertical="center"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11" xfId="0" applyFont="1" applyBorder="1" applyAlignment="1">
      <alignment horizontal="left" indent="4"/>
    </xf>
    <xf numFmtId="0" fontId="7" fillId="0" borderId="11" xfId="0" applyFont="1" applyBorder="1" applyAlignment="1">
      <alignment horizontal="right"/>
    </xf>
    <xf numFmtId="2" fontId="7" fillId="0" borderId="0" xfId="0" applyNumberFormat="1" applyFont="1" applyBorder="1" applyAlignment="1">
      <alignment wrapText="1"/>
    </xf>
    <xf numFmtId="0" fontId="0" fillId="0" borderId="11" xfId="0" applyBorder="1" applyAlignment="1">
      <alignment/>
    </xf>
    <xf numFmtId="1" fontId="7" fillId="0" borderId="0" xfId="0" applyNumberFormat="1" applyFont="1" applyAlignment="1">
      <alignment/>
    </xf>
    <xf numFmtId="2" fontId="7" fillId="0" borderId="12" xfId="0" applyNumberFormat="1" applyFont="1" applyBorder="1" applyAlignment="1">
      <alignment wrapText="1"/>
    </xf>
    <xf numFmtId="0" fontId="3" fillId="0" borderId="0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25" fillId="0" borderId="0" xfId="0" applyFont="1" applyAlignment="1">
      <alignment/>
    </xf>
    <xf numFmtId="0" fontId="6" fillId="0" borderId="0" xfId="0" applyFont="1" applyBorder="1" applyAlignment="1">
      <alignment horizontal="left" wrapText="1"/>
    </xf>
    <xf numFmtId="173" fontId="7" fillId="0" borderId="0" xfId="0" applyNumberFormat="1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73" fontId="6" fillId="0" borderId="0" xfId="0" applyNumberFormat="1" applyFont="1" applyBorder="1" applyAlignment="1">
      <alignment horizontal="left" wrapText="1"/>
    </xf>
    <xf numFmtId="173" fontId="3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" fontId="0" fillId="0" borderId="0" xfId="0" applyNumberFormat="1" applyAlignment="1">
      <alignment/>
    </xf>
    <xf numFmtId="1" fontId="7" fillId="0" borderId="0" xfId="0" applyNumberFormat="1" applyFont="1" applyAlignment="1">
      <alignment horizontal="center" wrapText="1"/>
    </xf>
    <xf numFmtId="0" fontId="7" fillId="0" borderId="0" xfId="0" applyFont="1" applyBorder="1" applyAlignment="1">
      <alignment/>
    </xf>
    <xf numFmtId="173" fontId="7" fillId="0" borderId="12" xfId="0" applyNumberFormat="1" applyFont="1" applyBorder="1" applyAlignment="1">
      <alignment wrapText="1"/>
    </xf>
    <xf numFmtId="4" fontId="0" fillId="0" borderId="0" xfId="0" applyNumberFormat="1" applyAlignment="1">
      <alignment/>
    </xf>
    <xf numFmtId="4" fontId="3" fillId="0" borderId="0" xfId="0" applyNumberFormat="1" applyFont="1" applyBorder="1" applyAlignment="1">
      <alignment/>
    </xf>
    <xf numFmtId="4" fontId="7" fillId="0" borderId="0" xfId="0" applyNumberFormat="1" applyFont="1" applyAlignment="1">
      <alignment wrapText="1"/>
    </xf>
    <xf numFmtId="4" fontId="13" fillId="0" borderId="0" xfId="0" applyNumberFormat="1" applyFont="1" applyAlignment="1">
      <alignment wrapText="1"/>
    </xf>
    <xf numFmtId="4" fontId="7" fillId="0" borderId="0" xfId="0" applyNumberFormat="1" applyFont="1" applyAlignment="1">
      <alignment/>
    </xf>
    <xf numFmtId="0" fontId="8" fillId="0" borderId="0" xfId="0" applyFont="1" applyAlignment="1">
      <alignment/>
    </xf>
    <xf numFmtId="173" fontId="10" fillId="0" borderId="0" xfId="0" applyNumberFormat="1" applyFont="1" applyAlignment="1">
      <alignment/>
    </xf>
    <xf numFmtId="4" fontId="13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 wrapText="1"/>
    </xf>
    <xf numFmtId="2" fontId="7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3" fontId="7" fillId="0" borderId="0" xfId="0" applyNumberFormat="1" applyFont="1" applyAlignment="1">
      <alignment horizontal="center" vertical="center" wrapText="1"/>
    </xf>
    <xf numFmtId="173" fontId="7" fillId="0" borderId="0" xfId="0" applyNumberFormat="1" applyFont="1" applyBorder="1" applyAlignment="1">
      <alignment horizontal="center" vertical="center" wrapText="1"/>
    </xf>
    <xf numFmtId="173" fontId="3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Border="1" applyAlignment="1">
      <alignment horizontal="center"/>
    </xf>
    <xf numFmtId="186" fontId="3" fillId="0" borderId="0" xfId="0" applyNumberFormat="1" applyFont="1" applyBorder="1" applyAlignment="1">
      <alignment horizontal="center"/>
    </xf>
    <xf numFmtId="186" fontId="3" fillId="0" borderId="0" xfId="0" applyNumberFormat="1" applyFont="1" applyAlignment="1">
      <alignment horizontal="center"/>
    </xf>
    <xf numFmtId="192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4" fontId="31" fillId="0" borderId="0" xfId="0" applyNumberFormat="1" applyFont="1" applyAlignment="1">
      <alignment/>
    </xf>
    <xf numFmtId="4" fontId="3" fillId="0" borderId="0" xfId="0" applyNumberFormat="1" applyFont="1" applyAlignment="1">
      <alignment vertical="top" wrapText="1"/>
    </xf>
    <xf numFmtId="4" fontId="3" fillId="0" borderId="0" xfId="0" applyNumberFormat="1" applyFont="1" applyAlignment="1">
      <alignment vertical="center"/>
    </xf>
    <xf numFmtId="4" fontId="29" fillId="33" borderId="0" xfId="0" applyNumberFormat="1" applyFont="1" applyFill="1" applyAlignment="1">
      <alignment/>
    </xf>
    <xf numFmtId="4" fontId="33" fillId="33" borderId="0" xfId="0" applyNumberFormat="1" applyFont="1" applyFill="1" applyAlignment="1">
      <alignment/>
    </xf>
    <xf numFmtId="4" fontId="31" fillId="33" borderId="0" xfId="0" applyNumberFormat="1" applyFont="1" applyFill="1" applyAlignment="1">
      <alignment/>
    </xf>
    <xf numFmtId="4" fontId="29" fillId="0" borderId="0" xfId="0" applyNumberFormat="1" applyFont="1" applyBorder="1" applyAlignment="1">
      <alignment/>
    </xf>
    <xf numFmtId="4" fontId="31" fillId="0" borderId="0" xfId="0" applyNumberFormat="1" applyFont="1" applyBorder="1" applyAlignment="1">
      <alignment/>
    </xf>
    <xf numFmtId="4" fontId="32" fillId="0" borderId="0" xfId="0" applyNumberFormat="1" applyFont="1" applyAlignment="1">
      <alignment vertical="center"/>
    </xf>
    <xf numFmtId="4" fontId="3" fillId="33" borderId="0" xfId="0" applyNumberFormat="1" applyFont="1" applyFill="1" applyAlignment="1">
      <alignment/>
    </xf>
    <xf numFmtId="186" fontId="13" fillId="0" borderId="0" xfId="0" applyNumberFormat="1" applyFont="1" applyAlignment="1">
      <alignment wrapText="1"/>
    </xf>
    <xf numFmtId="192" fontId="13" fillId="0" borderId="0" xfId="0" applyNumberFormat="1" applyFont="1" applyAlignment="1">
      <alignment wrapText="1"/>
    </xf>
    <xf numFmtId="3" fontId="13" fillId="0" borderId="0" xfId="0" applyNumberFormat="1" applyFont="1" applyAlignment="1">
      <alignment wrapText="1"/>
    </xf>
    <xf numFmtId="3" fontId="13" fillId="0" borderId="0" xfId="0" applyNumberFormat="1" applyFont="1" applyBorder="1" applyAlignment="1">
      <alignment horizontal="center" wrapText="1"/>
    </xf>
    <xf numFmtId="4" fontId="8" fillId="0" borderId="0" xfId="0" applyNumberFormat="1" applyFont="1" applyAlignment="1">
      <alignment wrapText="1"/>
    </xf>
    <xf numFmtId="4" fontId="4" fillId="34" borderId="0" xfId="0" applyNumberFormat="1" applyFont="1" applyFill="1" applyAlignment="1">
      <alignment/>
    </xf>
    <xf numFmtId="4" fontId="4" fillId="34" borderId="0" xfId="0" applyNumberFormat="1" applyFont="1" applyFill="1" applyBorder="1" applyAlignment="1">
      <alignment/>
    </xf>
    <xf numFmtId="4" fontId="5" fillId="0" borderId="0" xfId="0" applyNumberFormat="1" applyFont="1" applyAlignment="1">
      <alignment horizontal="center"/>
    </xf>
    <xf numFmtId="4" fontId="8" fillId="0" borderId="0" xfId="0" applyNumberFormat="1" applyFont="1" applyBorder="1" applyAlignment="1">
      <alignment wrapText="1"/>
    </xf>
    <xf numFmtId="4" fontId="34" fillId="0" borderId="0" xfId="0" applyNumberFormat="1" applyFont="1" applyBorder="1" applyAlignment="1">
      <alignment/>
    </xf>
    <xf numFmtId="4" fontId="8" fillId="0" borderId="0" xfId="0" applyNumberFormat="1" applyFont="1" applyAlignment="1">
      <alignment horizontal="center" wrapText="1"/>
    </xf>
    <xf numFmtId="3" fontId="13" fillId="0" borderId="0" xfId="0" applyNumberFormat="1" applyFont="1" applyAlignment="1">
      <alignment/>
    </xf>
    <xf numFmtId="0" fontId="36" fillId="0" borderId="0" xfId="0" applyFont="1" applyAlignment="1">
      <alignment/>
    </xf>
    <xf numFmtId="4" fontId="37" fillId="0" borderId="0" xfId="0" applyNumberFormat="1" applyFont="1" applyAlignment="1">
      <alignment wrapText="1"/>
    </xf>
    <xf numFmtId="4" fontId="37" fillId="34" borderId="0" xfId="0" applyNumberFormat="1" applyFont="1" applyFill="1" applyAlignment="1">
      <alignment wrapText="1"/>
    </xf>
    <xf numFmtId="4" fontId="14" fillId="34" borderId="0" xfId="0" applyNumberFormat="1" applyFont="1" applyFill="1" applyBorder="1" applyAlignment="1">
      <alignment horizontal="left"/>
    </xf>
    <xf numFmtId="4" fontId="14" fillId="34" borderId="0" xfId="0" applyNumberFormat="1" applyFont="1" applyFill="1" applyBorder="1" applyAlignment="1">
      <alignment horizontal="left" vertical="center"/>
    </xf>
    <xf numFmtId="3" fontId="14" fillId="34" borderId="0" xfId="0" applyNumberFormat="1" applyFont="1" applyFill="1" applyBorder="1" applyAlignment="1">
      <alignment horizontal="left" vertical="center"/>
    </xf>
    <xf numFmtId="186" fontId="14" fillId="34" borderId="0" xfId="0" applyNumberFormat="1" applyFont="1" applyFill="1" applyBorder="1" applyAlignment="1">
      <alignment horizontal="left" vertical="center"/>
    </xf>
    <xf numFmtId="191" fontId="14" fillId="34" borderId="0" xfId="0" applyNumberFormat="1" applyFont="1" applyFill="1" applyBorder="1" applyAlignment="1">
      <alignment horizontal="left" vertical="center"/>
    </xf>
    <xf numFmtId="4" fontId="13" fillId="34" borderId="0" xfId="0" applyNumberFormat="1" applyFont="1" applyFill="1" applyAlignment="1">
      <alignment horizontal="left"/>
    </xf>
    <xf numFmtId="3" fontId="4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4" fontId="37" fillId="34" borderId="0" xfId="0" applyNumberFormat="1" applyFont="1" applyFill="1" applyBorder="1" applyAlignment="1">
      <alignment wrapText="1"/>
    </xf>
    <xf numFmtId="4" fontId="3" fillId="35" borderId="0" xfId="0" applyNumberFormat="1" applyFont="1" applyFill="1" applyAlignment="1">
      <alignment horizontal="center"/>
    </xf>
    <xf numFmtId="2" fontId="10" fillId="0" borderId="0" xfId="0" applyNumberFormat="1" applyFont="1" applyAlignment="1">
      <alignment horizontal="center" wrapText="1"/>
    </xf>
    <xf numFmtId="0" fontId="0" fillId="0" borderId="0" xfId="0" applyFill="1" applyAlignment="1">
      <alignment/>
    </xf>
    <xf numFmtId="1" fontId="13" fillId="36" borderId="11" xfId="0" applyNumberFormat="1" applyFont="1" applyFill="1" applyBorder="1" applyAlignment="1">
      <alignment horizontal="center" vertical="center" wrapText="1"/>
    </xf>
    <xf numFmtId="174" fontId="14" fillId="36" borderId="0" xfId="0" applyNumberFormat="1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left"/>
    </xf>
    <xf numFmtId="44" fontId="28" fillId="36" borderId="0" xfId="43" applyFont="1" applyFill="1" applyAlignment="1">
      <alignment/>
    </xf>
    <xf numFmtId="44" fontId="7" fillId="36" borderId="0" xfId="43" applyFont="1" applyFill="1" applyAlignment="1">
      <alignment/>
    </xf>
    <xf numFmtId="0" fontId="0" fillId="36" borderId="11" xfId="0" applyFill="1" applyBorder="1" applyAlignment="1">
      <alignment/>
    </xf>
    <xf numFmtId="0" fontId="0" fillId="36" borderId="11" xfId="0" applyFont="1" applyFill="1" applyBorder="1" applyAlignment="1">
      <alignment/>
    </xf>
    <xf numFmtId="0" fontId="10" fillId="36" borderId="11" xfId="0" applyFont="1" applyFill="1" applyBorder="1" applyAlignment="1">
      <alignment horizontal="right"/>
    </xf>
    <xf numFmtId="192" fontId="13" fillId="36" borderId="11" xfId="0" applyNumberFormat="1" applyFont="1" applyFill="1" applyBorder="1" applyAlignment="1">
      <alignment horizontal="center" vertical="center" wrapText="1"/>
    </xf>
    <xf numFmtId="173" fontId="13" fillId="36" borderId="11" xfId="0" applyNumberFormat="1" applyFont="1" applyFill="1" applyBorder="1" applyAlignment="1">
      <alignment horizontal="center" vertical="center" wrapText="1"/>
    </xf>
    <xf numFmtId="4" fontId="13" fillId="36" borderId="11" xfId="0" applyNumberFormat="1" applyFont="1" applyFill="1" applyBorder="1" applyAlignment="1">
      <alignment horizontal="center" vertical="center" wrapText="1"/>
    </xf>
    <xf numFmtId="0" fontId="9" fillId="36" borderId="11" xfId="0" applyFont="1" applyFill="1" applyBorder="1" applyAlignment="1">
      <alignment/>
    </xf>
    <xf numFmtId="0" fontId="0" fillId="36" borderId="0" xfId="0" applyFill="1" applyAlignment="1">
      <alignment/>
    </xf>
    <xf numFmtId="0" fontId="38" fillId="36" borderId="11" xfId="0" applyFont="1" applyFill="1" applyBorder="1" applyAlignment="1">
      <alignment horizontal="center"/>
    </xf>
    <xf numFmtId="4" fontId="13" fillId="36" borderId="11" xfId="0" applyNumberFormat="1" applyFont="1" applyFill="1" applyBorder="1" applyAlignment="1">
      <alignment horizontal="left" wrapText="1"/>
    </xf>
    <xf numFmtId="4" fontId="14" fillId="36" borderId="11" xfId="0" applyNumberFormat="1" applyFont="1" applyFill="1" applyBorder="1" applyAlignment="1">
      <alignment horizontal="center" wrapText="1"/>
    </xf>
    <xf numFmtId="4" fontId="14" fillId="36" borderId="11" xfId="0" applyNumberFormat="1" applyFont="1" applyFill="1" applyBorder="1" applyAlignment="1">
      <alignment wrapText="1"/>
    </xf>
    <xf numFmtId="174" fontId="14" fillId="36" borderId="11" xfId="0" applyNumberFormat="1" applyFont="1" applyFill="1" applyBorder="1" applyAlignment="1">
      <alignment horizontal="center"/>
    </xf>
    <xf numFmtId="174" fontId="13" fillId="36" borderId="0" xfId="0" applyNumberFormat="1" applyFont="1" applyFill="1" applyBorder="1" applyAlignment="1">
      <alignment horizontal="center"/>
    </xf>
    <xf numFmtId="0" fontId="7" fillId="36" borderId="0" xfId="0" applyFont="1" applyFill="1" applyAlignment="1">
      <alignment/>
    </xf>
    <xf numFmtId="2" fontId="7" fillId="36" borderId="0" xfId="0" applyNumberFormat="1" applyFont="1" applyFill="1" applyAlignment="1">
      <alignment wrapText="1"/>
    </xf>
    <xf numFmtId="4" fontId="38" fillId="36" borderId="11" xfId="0" applyNumberFormat="1" applyFont="1" applyFill="1" applyBorder="1" applyAlignment="1">
      <alignment horizontal="center" vertical="center" wrapText="1"/>
    </xf>
    <xf numFmtId="0" fontId="13" fillId="36" borderId="11" xfId="0" applyFont="1" applyFill="1" applyBorder="1" applyAlignment="1">
      <alignment vertical="top" wrapText="1"/>
    </xf>
    <xf numFmtId="2" fontId="7" fillId="36" borderId="0" xfId="0" applyNumberFormat="1" applyFont="1" applyFill="1" applyBorder="1" applyAlignment="1">
      <alignment wrapText="1"/>
    </xf>
    <xf numFmtId="4" fontId="7" fillId="36" borderId="11" xfId="0" applyNumberFormat="1" applyFont="1" applyFill="1" applyBorder="1" applyAlignment="1">
      <alignment wrapText="1"/>
    </xf>
    <xf numFmtId="4" fontId="8" fillId="36" borderId="11" xfId="0" applyNumberFormat="1" applyFont="1" applyFill="1" applyBorder="1" applyAlignment="1">
      <alignment wrapText="1"/>
    </xf>
    <xf numFmtId="0" fontId="14" fillId="36" borderId="11" xfId="0" applyFont="1" applyFill="1" applyBorder="1" applyAlignment="1">
      <alignment/>
    </xf>
    <xf numFmtId="0" fontId="8" fillId="36" borderId="0" xfId="0" applyFont="1" applyFill="1" applyAlignment="1">
      <alignment/>
    </xf>
    <xf numFmtId="0" fontId="7" fillId="36" borderId="11" xfId="0" applyFont="1" applyFill="1" applyBorder="1" applyAlignment="1">
      <alignment vertical="top" wrapText="1"/>
    </xf>
    <xf numFmtId="2" fontId="13" fillId="36" borderId="0" xfId="0" applyNumberFormat="1" applyFont="1" applyFill="1" applyBorder="1" applyAlignment="1">
      <alignment horizontal="center" wrapText="1"/>
    </xf>
    <xf numFmtId="4" fontId="35" fillId="36" borderId="11" xfId="0" applyNumberFormat="1" applyFont="1" applyFill="1" applyBorder="1" applyAlignment="1">
      <alignment horizontal="right" wrapText="1"/>
    </xf>
    <xf numFmtId="4" fontId="35" fillId="36" borderId="0" xfId="0" applyNumberFormat="1" applyFont="1" applyFill="1" applyBorder="1" applyAlignment="1">
      <alignment horizontal="right" wrapText="1"/>
    </xf>
    <xf numFmtId="4" fontId="13" fillId="36" borderId="0" xfId="0" applyNumberFormat="1" applyFont="1" applyFill="1" applyBorder="1" applyAlignment="1">
      <alignment horizontal="left" wrapText="1"/>
    </xf>
    <xf numFmtId="4" fontId="13" fillId="36" borderId="0" xfId="0" applyNumberFormat="1" applyFont="1" applyFill="1" applyBorder="1" applyAlignment="1">
      <alignment horizontal="left"/>
    </xf>
    <xf numFmtId="4" fontId="14" fillId="36" borderId="0" xfId="0" applyNumberFormat="1" applyFont="1" applyFill="1" applyBorder="1" applyAlignment="1">
      <alignment horizontal="left"/>
    </xf>
    <xf numFmtId="0" fontId="3" fillId="36" borderId="0" xfId="0" applyFont="1" applyFill="1" applyAlignment="1">
      <alignment/>
    </xf>
    <xf numFmtId="0" fontId="25" fillId="36" borderId="0" xfId="0" applyFont="1" applyFill="1" applyBorder="1" applyAlignment="1">
      <alignment/>
    </xf>
    <xf numFmtId="4" fontId="14" fillId="36" borderId="11" xfId="0" applyNumberFormat="1" applyFont="1" applyFill="1" applyBorder="1" applyAlignment="1">
      <alignment horizontal="right" wrapText="1"/>
    </xf>
    <xf numFmtId="2" fontId="10" fillId="36" borderId="0" xfId="0" applyNumberFormat="1" applyFont="1" applyFill="1" applyAlignment="1">
      <alignment horizontal="center" wrapText="1"/>
    </xf>
    <xf numFmtId="0" fontId="3" fillId="36" borderId="0" xfId="0" applyFont="1" applyFill="1" applyBorder="1" applyAlignment="1">
      <alignment/>
    </xf>
    <xf numFmtId="4" fontId="13" fillId="36" borderId="0" xfId="0" applyNumberFormat="1" applyFont="1" applyFill="1" applyAlignment="1">
      <alignment wrapText="1"/>
    </xf>
    <xf numFmtId="0" fontId="7" fillId="36" borderId="13" xfId="0" applyFont="1" applyFill="1" applyBorder="1" applyAlignment="1">
      <alignment horizontal="center" vertical="center" wrapText="1"/>
    </xf>
    <xf numFmtId="3" fontId="3" fillId="36" borderId="0" xfId="0" applyNumberFormat="1" applyFont="1" applyFill="1" applyAlignment="1">
      <alignment/>
    </xf>
    <xf numFmtId="4" fontId="28" fillId="36" borderId="0" xfId="0" applyNumberFormat="1" applyFont="1" applyFill="1" applyAlignment="1">
      <alignment wrapText="1"/>
    </xf>
    <xf numFmtId="4" fontId="3" fillId="36" borderId="0" xfId="0" applyNumberFormat="1" applyFont="1" applyFill="1" applyBorder="1" applyAlignment="1">
      <alignment/>
    </xf>
    <xf numFmtId="4" fontId="13" fillId="36" borderId="0" xfId="0" applyNumberFormat="1" applyFont="1" applyFill="1" applyAlignment="1">
      <alignment horizontal="left" wrapText="1"/>
    </xf>
    <xf numFmtId="1" fontId="7" fillId="36" borderId="0" xfId="0" applyNumberFormat="1" applyFont="1" applyFill="1" applyAlignment="1">
      <alignment/>
    </xf>
    <xf numFmtId="4" fontId="7" fillId="36" borderId="0" xfId="0" applyNumberFormat="1" applyFont="1" applyFill="1" applyAlignment="1">
      <alignment/>
    </xf>
    <xf numFmtId="1" fontId="10" fillId="36" borderId="0" xfId="0" applyNumberFormat="1" applyFont="1" applyFill="1" applyAlignment="1">
      <alignment/>
    </xf>
    <xf numFmtId="0" fontId="7" fillId="36" borderId="11" xfId="0" applyFont="1" applyFill="1" applyBorder="1" applyAlignment="1">
      <alignment horizontal="center" vertical="center" wrapText="1"/>
    </xf>
    <xf numFmtId="177" fontId="37" fillId="36" borderId="11" xfId="0" applyNumberFormat="1" applyFont="1" applyFill="1" applyBorder="1" applyAlignment="1">
      <alignment horizontal="center" vertical="top" wrapText="1"/>
    </xf>
    <xf numFmtId="3" fontId="37" fillId="36" borderId="11" xfId="0" applyNumberFormat="1" applyFont="1" applyFill="1" applyBorder="1" applyAlignment="1">
      <alignment vertical="top" wrapText="1"/>
    </xf>
    <xf numFmtId="4" fontId="37" fillId="36" borderId="11" xfId="0" applyNumberFormat="1" applyFont="1" applyFill="1" applyBorder="1" applyAlignment="1">
      <alignment vertical="top" wrapText="1"/>
    </xf>
    <xf numFmtId="186" fontId="37" fillId="36" borderId="11" xfId="0" applyNumberFormat="1" applyFont="1" applyFill="1" applyBorder="1" applyAlignment="1">
      <alignment vertical="top" wrapText="1"/>
    </xf>
    <xf numFmtId="179" fontId="37" fillId="36" borderId="11" xfId="0" applyNumberFormat="1" applyFont="1" applyFill="1" applyBorder="1" applyAlignment="1">
      <alignment horizontal="center" vertical="top" wrapText="1"/>
    </xf>
    <xf numFmtId="179" fontId="13" fillId="36" borderId="11" xfId="0" applyNumberFormat="1" applyFont="1" applyFill="1" applyBorder="1" applyAlignment="1">
      <alignment horizontal="center"/>
    </xf>
    <xf numFmtId="1" fontId="13" fillId="36" borderId="11" xfId="0" applyNumberFormat="1" applyFont="1" applyFill="1" applyBorder="1" applyAlignment="1">
      <alignment horizontal="center"/>
    </xf>
    <xf numFmtId="2" fontId="13" fillId="36" borderId="11" xfId="0" applyNumberFormat="1" applyFont="1" applyFill="1" applyBorder="1" applyAlignment="1">
      <alignment horizontal="center"/>
    </xf>
    <xf numFmtId="174" fontId="13" fillId="36" borderId="11" xfId="0" applyNumberFormat="1" applyFont="1" applyFill="1" applyBorder="1" applyAlignment="1">
      <alignment horizontal="center"/>
    </xf>
    <xf numFmtId="4" fontId="13" fillId="36" borderId="11" xfId="0" applyNumberFormat="1" applyFont="1" applyFill="1" applyBorder="1" applyAlignment="1">
      <alignment horizontal="center"/>
    </xf>
    <xf numFmtId="178" fontId="13" fillId="36" borderId="11" xfId="0" applyNumberFormat="1" applyFont="1" applyFill="1" applyBorder="1" applyAlignment="1">
      <alignment horizontal="center"/>
    </xf>
    <xf numFmtId="4" fontId="30" fillId="36" borderId="11" xfId="0" applyNumberFormat="1" applyFont="1" applyFill="1" applyBorder="1" applyAlignment="1">
      <alignment horizontal="center"/>
    </xf>
    <xf numFmtId="4" fontId="28" fillId="36" borderId="11" xfId="0" applyNumberFormat="1" applyFont="1" applyFill="1" applyBorder="1" applyAlignment="1">
      <alignment wrapText="1"/>
    </xf>
    <xf numFmtId="177" fontId="14" fillId="36" borderId="11" xfId="0" applyNumberFormat="1" applyFont="1" applyFill="1" applyBorder="1" applyAlignment="1">
      <alignment horizontal="center"/>
    </xf>
    <xf numFmtId="3" fontId="14" fillId="36" borderId="11" xfId="0" applyNumberFormat="1" applyFont="1" applyFill="1" applyBorder="1" applyAlignment="1">
      <alignment horizontal="center"/>
    </xf>
    <xf numFmtId="4" fontId="14" fillId="36" borderId="11" xfId="0" applyNumberFormat="1" applyFont="1" applyFill="1" applyBorder="1" applyAlignment="1">
      <alignment horizontal="center"/>
    </xf>
    <xf numFmtId="179" fontId="14" fillId="36" borderId="11" xfId="0" applyNumberFormat="1" applyFont="1" applyFill="1" applyBorder="1" applyAlignment="1">
      <alignment horizontal="center"/>
    </xf>
    <xf numFmtId="192" fontId="14" fillId="36" borderId="11" xfId="0" applyNumberFormat="1" applyFont="1" applyFill="1" applyBorder="1" applyAlignment="1">
      <alignment horizontal="center"/>
    </xf>
    <xf numFmtId="1" fontId="14" fillId="36" borderId="11" xfId="0" applyNumberFormat="1" applyFont="1" applyFill="1" applyBorder="1" applyAlignment="1">
      <alignment horizontal="center"/>
    </xf>
    <xf numFmtId="176" fontId="14" fillId="36" borderId="11" xfId="0" applyNumberFormat="1" applyFont="1" applyFill="1" applyBorder="1" applyAlignment="1">
      <alignment horizontal="center"/>
    </xf>
    <xf numFmtId="1" fontId="14" fillId="36" borderId="0" xfId="0" applyNumberFormat="1" applyFont="1" applyFill="1" applyBorder="1" applyAlignment="1">
      <alignment horizontal="center"/>
    </xf>
    <xf numFmtId="4" fontId="14" fillId="36" borderId="0" xfId="0" applyNumberFormat="1" applyFont="1" applyFill="1" applyBorder="1" applyAlignment="1">
      <alignment horizontal="center"/>
    </xf>
    <xf numFmtId="186" fontId="14" fillId="36" borderId="0" xfId="0" applyNumberFormat="1" applyFont="1" applyFill="1" applyBorder="1" applyAlignment="1">
      <alignment horizontal="center"/>
    </xf>
    <xf numFmtId="176" fontId="14" fillId="36" borderId="0" xfId="0" applyNumberFormat="1" applyFont="1" applyFill="1" applyBorder="1" applyAlignment="1">
      <alignment horizontal="center"/>
    </xf>
    <xf numFmtId="1" fontId="13" fillId="36" borderId="0" xfId="0" applyNumberFormat="1" applyFont="1" applyFill="1" applyBorder="1" applyAlignment="1">
      <alignment horizontal="center"/>
    </xf>
    <xf numFmtId="4" fontId="13" fillId="36" borderId="0" xfId="0" applyNumberFormat="1" applyFont="1" applyFill="1" applyBorder="1" applyAlignment="1">
      <alignment horizontal="center"/>
    </xf>
    <xf numFmtId="186" fontId="13" fillId="36" borderId="0" xfId="0" applyNumberFormat="1" applyFont="1" applyFill="1" applyBorder="1" applyAlignment="1">
      <alignment horizontal="center"/>
    </xf>
    <xf numFmtId="176" fontId="13" fillId="36" borderId="0" xfId="0" applyNumberFormat="1" applyFont="1" applyFill="1" applyBorder="1" applyAlignment="1">
      <alignment horizontal="center"/>
    </xf>
    <xf numFmtId="3" fontId="13" fillId="36" borderId="0" xfId="0" applyNumberFormat="1" applyFont="1" applyFill="1" applyAlignment="1">
      <alignment/>
    </xf>
    <xf numFmtId="4" fontId="28" fillId="36" borderId="0" xfId="0" applyNumberFormat="1" applyFont="1" applyFill="1" applyAlignment="1">
      <alignment/>
    </xf>
    <xf numFmtId="4" fontId="8" fillId="36" borderId="0" xfId="0" applyNumberFormat="1" applyFont="1" applyFill="1" applyAlignment="1">
      <alignment/>
    </xf>
    <xf numFmtId="4" fontId="13" fillId="36" borderId="0" xfId="0" applyNumberFormat="1" applyFont="1" applyFill="1" applyAlignment="1">
      <alignment horizontal="center"/>
    </xf>
    <xf numFmtId="3" fontId="13" fillId="36" borderId="0" xfId="0" applyNumberFormat="1" applyFont="1" applyFill="1" applyAlignment="1">
      <alignment horizontal="center"/>
    </xf>
    <xf numFmtId="4" fontId="8" fillId="36" borderId="0" xfId="0" applyNumberFormat="1" applyFont="1" applyFill="1" applyAlignment="1">
      <alignment horizontal="center"/>
    </xf>
    <xf numFmtId="192" fontId="13" fillId="36" borderId="0" xfId="0" applyNumberFormat="1" applyFont="1" applyFill="1" applyAlignment="1">
      <alignment horizontal="center"/>
    </xf>
    <xf numFmtId="186" fontId="13" fillId="36" borderId="0" xfId="0" applyNumberFormat="1" applyFont="1" applyFill="1" applyAlignment="1">
      <alignment horizontal="center"/>
    </xf>
    <xf numFmtId="186" fontId="13" fillId="36" borderId="0" xfId="0" applyNumberFormat="1" applyFont="1" applyFill="1" applyAlignment="1">
      <alignment/>
    </xf>
    <xf numFmtId="4" fontId="13" fillId="36" borderId="0" xfId="0" applyNumberFormat="1" applyFont="1" applyFill="1" applyAlignment="1">
      <alignment/>
    </xf>
    <xf numFmtId="186" fontId="13" fillId="36" borderId="0" xfId="0" applyNumberFormat="1" applyFont="1" applyFill="1" applyBorder="1" applyAlignment="1">
      <alignment horizontal="center" vertical="top" wrapText="1"/>
    </xf>
    <xf numFmtId="4" fontId="13" fillId="36" borderId="0" xfId="0" applyNumberFormat="1" applyFont="1" applyFill="1" applyBorder="1" applyAlignment="1">
      <alignment horizontal="center" vertical="top" wrapText="1"/>
    </xf>
    <xf numFmtId="3" fontId="13" fillId="36" borderId="0" xfId="0" applyNumberFormat="1" applyFont="1" applyFill="1" applyBorder="1" applyAlignment="1">
      <alignment horizontal="center" vertical="top" wrapText="1"/>
    </xf>
    <xf numFmtId="4" fontId="8" fillId="36" borderId="11" xfId="0" applyNumberFormat="1" applyFont="1" applyFill="1" applyBorder="1" applyAlignment="1">
      <alignment horizontal="center" vertical="center" wrapText="1"/>
    </xf>
    <xf numFmtId="192" fontId="8" fillId="36" borderId="11" xfId="0" applyNumberFormat="1" applyFont="1" applyFill="1" applyBorder="1" applyAlignment="1">
      <alignment horizontal="center" vertical="center" wrapText="1"/>
    </xf>
    <xf numFmtId="4" fontId="39" fillId="36" borderId="11" xfId="0" applyNumberFormat="1" applyFont="1" applyFill="1" applyBorder="1" applyAlignment="1">
      <alignment horizontal="center" vertical="center" wrapText="1"/>
    </xf>
    <xf numFmtId="0" fontId="8" fillId="36" borderId="14" xfId="0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horizontal="center" vertical="center" wrapText="1"/>
    </xf>
    <xf numFmtId="186" fontId="8" fillId="36" borderId="11" xfId="0" applyNumberFormat="1" applyFont="1" applyFill="1" applyBorder="1" applyAlignment="1">
      <alignment horizontal="center" vertical="center" wrapText="1"/>
    </xf>
    <xf numFmtId="3" fontId="8" fillId="36" borderId="11" xfId="0" applyNumberFormat="1" applyFont="1" applyFill="1" applyBorder="1" applyAlignment="1">
      <alignment horizontal="center" vertical="center" wrapText="1"/>
    </xf>
    <xf numFmtId="4" fontId="41" fillId="36" borderId="11" xfId="0" applyNumberFormat="1" applyFont="1" applyFill="1" applyBorder="1" applyAlignment="1">
      <alignment horizontal="left" vertical="center" wrapText="1"/>
    </xf>
    <xf numFmtId="4" fontId="8" fillId="36" borderId="15" xfId="0" applyNumberFormat="1" applyFont="1" applyFill="1" applyBorder="1" applyAlignment="1">
      <alignment horizontal="center" vertical="center" wrapText="1"/>
    </xf>
    <xf numFmtId="3" fontId="28" fillId="36" borderId="16" xfId="0" applyNumberFormat="1" applyFont="1" applyFill="1" applyBorder="1" applyAlignment="1">
      <alignment horizontal="center" vertical="center" wrapText="1"/>
    </xf>
    <xf numFmtId="3" fontId="13" fillId="36" borderId="16" xfId="0" applyNumberFormat="1" applyFont="1" applyFill="1" applyBorder="1" applyAlignment="1">
      <alignment horizontal="center" vertical="center" wrapText="1"/>
    </xf>
    <xf numFmtId="3" fontId="14" fillId="36" borderId="16" xfId="0" applyNumberFormat="1" applyFont="1" applyFill="1" applyBorder="1" applyAlignment="1">
      <alignment horizontal="center" vertical="center" wrapText="1"/>
    </xf>
    <xf numFmtId="4" fontId="19" fillId="36" borderId="11" xfId="0" applyNumberFormat="1" applyFont="1" applyFill="1" applyBorder="1" applyAlignment="1">
      <alignment vertical="top" wrapText="1"/>
    </xf>
    <xf numFmtId="4" fontId="41" fillId="36" borderId="11" xfId="0" applyNumberFormat="1" applyFont="1" applyFill="1" applyBorder="1" applyAlignment="1">
      <alignment horizontal="center" vertical="center" wrapText="1"/>
    </xf>
    <xf numFmtId="4" fontId="14" fillId="36" borderId="11" xfId="0" applyNumberFormat="1" applyFont="1" applyFill="1" applyBorder="1" applyAlignment="1">
      <alignment horizontal="center" vertical="center" wrapText="1"/>
    </xf>
    <xf numFmtId="3" fontId="14" fillId="36" borderId="11" xfId="0" applyNumberFormat="1" applyFont="1" applyFill="1" applyBorder="1" applyAlignment="1">
      <alignment horizontal="center" vertical="center" wrapText="1"/>
    </xf>
    <xf numFmtId="192" fontId="14" fillId="36" borderId="11" xfId="61" applyNumberFormat="1" applyFont="1" applyFill="1" applyBorder="1" applyAlignment="1">
      <alignment vertical="center" wrapText="1"/>
    </xf>
    <xf numFmtId="186" fontId="14" fillId="36" borderId="11" xfId="0" applyNumberFormat="1" applyFont="1" applyFill="1" applyBorder="1" applyAlignment="1">
      <alignment horizontal="center" vertical="center" wrapText="1"/>
    </xf>
    <xf numFmtId="192" fontId="14" fillId="36" borderId="11" xfId="0" applyNumberFormat="1" applyFont="1" applyFill="1" applyBorder="1" applyAlignment="1">
      <alignment horizontal="center" vertical="center" wrapText="1"/>
    </xf>
    <xf numFmtId="3" fontId="13" fillId="36" borderId="11" xfId="0" applyNumberFormat="1" applyFont="1" applyFill="1" applyBorder="1" applyAlignment="1">
      <alignment horizontal="center" vertical="center" wrapText="1"/>
    </xf>
    <xf numFmtId="199" fontId="14" fillId="36" borderId="11" xfId="61" applyNumberFormat="1" applyFont="1" applyFill="1" applyBorder="1" applyAlignment="1">
      <alignment vertical="center" wrapText="1"/>
    </xf>
    <xf numFmtId="4" fontId="14" fillId="36" borderId="15" xfId="0" applyNumberFormat="1" applyFont="1" applyFill="1" applyBorder="1" applyAlignment="1">
      <alignment horizontal="center" vertical="center" wrapText="1"/>
    </xf>
    <xf numFmtId="0" fontId="28" fillId="36" borderId="11" xfId="0" applyFont="1" applyFill="1" applyBorder="1" applyAlignment="1">
      <alignment vertical="center" wrapText="1"/>
    </xf>
    <xf numFmtId="4" fontId="13" fillId="36" borderId="17" xfId="0" applyNumberFormat="1" applyFont="1" applyFill="1" applyBorder="1" applyAlignment="1">
      <alignment horizontal="center" vertical="center" wrapText="1"/>
    </xf>
    <xf numFmtId="199" fontId="13" fillId="36" borderId="11" xfId="0" applyNumberFormat="1" applyFont="1" applyFill="1" applyBorder="1" applyAlignment="1">
      <alignment horizontal="center" vertical="center" wrapText="1"/>
    </xf>
    <xf numFmtId="186" fontId="13" fillId="36" borderId="11" xfId="0" applyNumberFormat="1" applyFont="1" applyFill="1" applyBorder="1" applyAlignment="1">
      <alignment horizontal="center" vertical="center" wrapText="1"/>
    </xf>
    <xf numFmtId="199" fontId="13" fillId="36" borderId="11" xfId="61" applyNumberFormat="1" applyFont="1" applyFill="1" applyBorder="1" applyAlignment="1">
      <alignment horizontal="center" vertical="center" wrapText="1"/>
    </xf>
    <xf numFmtId="4" fontId="13" fillId="36" borderId="15" xfId="0" applyNumberFormat="1" applyFont="1" applyFill="1" applyBorder="1" applyAlignment="1">
      <alignment horizontal="center" vertical="center" wrapText="1"/>
    </xf>
    <xf numFmtId="200" fontId="13" fillId="36" borderId="11" xfId="0" applyNumberFormat="1" applyFont="1" applyFill="1" applyBorder="1" applyAlignment="1">
      <alignment horizontal="center" vertical="center" wrapText="1"/>
    </xf>
    <xf numFmtId="191" fontId="13" fillId="36" borderId="11" xfId="0" applyNumberFormat="1" applyFont="1" applyFill="1" applyBorder="1" applyAlignment="1">
      <alignment horizontal="center" vertical="center" wrapText="1"/>
    </xf>
    <xf numFmtId="192" fontId="13" fillId="36" borderId="11" xfId="61" applyNumberFormat="1" applyFont="1" applyFill="1" applyBorder="1" applyAlignment="1">
      <alignment horizontal="center" vertical="center" wrapText="1"/>
    </xf>
    <xf numFmtId="4" fontId="28" fillId="36" borderId="11" xfId="0" applyNumberFormat="1" applyFont="1" applyFill="1" applyBorder="1" applyAlignment="1">
      <alignment vertical="center" wrapText="1"/>
    </xf>
    <xf numFmtId="4" fontId="8" fillId="36" borderId="11" xfId="0" applyNumberFormat="1" applyFont="1" applyFill="1" applyBorder="1" applyAlignment="1">
      <alignment horizontal="center" vertical="center"/>
    </xf>
    <xf numFmtId="4" fontId="13" fillId="36" borderId="11" xfId="0" applyNumberFormat="1" applyFont="1" applyFill="1" applyBorder="1" applyAlignment="1">
      <alignment horizontal="right" vertical="center" wrapText="1"/>
    </xf>
    <xf numFmtId="2" fontId="8" fillId="36" borderId="17" xfId="0" applyNumberFormat="1" applyFont="1" applyFill="1" applyBorder="1" applyAlignment="1">
      <alignment horizontal="center" vertical="center" wrapText="1"/>
    </xf>
    <xf numFmtId="3" fontId="13" fillId="36" borderId="16" xfId="0" applyNumberFormat="1" applyFont="1" applyFill="1" applyBorder="1" applyAlignment="1">
      <alignment horizontal="center" vertical="center"/>
    </xf>
    <xf numFmtId="2" fontId="28" fillId="36" borderId="11" xfId="0" applyNumberFormat="1" applyFont="1" applyFill="1" applyBorder="1" applyAlignment="1">
      <alignment horizontal="center" vertical="center" wrapText="1"/>
    </xf>
    <xf numFmtId="196" fontId="13" fillId="36" borderId="11" xfId="0" applyNumberFormat="1" applyFont="1" applyFill="1" applyBorder="1" applyAlignment="1">
      <alignment horizontal="center" vertical="center" wrapText="1"/>
    </xf>
    <xf numFmtId="194" fontId="14" fillId="36" borderId="11" xfId="0" applyNumberFormat="1" applyFont="1" applyFill="1" applyBorder="1" applyAlignment="1">
      <alignment horizontal="center" vertical="center" wrapText="1"/>
    </xf>
    <xf numFmtId="194" fontId="13" fillId="36" borderId="11" xfId="0" applyNumberFormat="1" applyFont="1" applyFill="1" applyBorder="1" applyAlignment="1">
      <alignment horizontal="center" vertical="center" wrapText="1"/>
    </xf>
    <xf numFmtId="4" fontId="19" fillId="36" borderId="11" xfId="0" applyNumberFormat="1" applyFont="1" applyFill="1" applyBorder="1" applyAlignment="1">
      <alignment vertical="center" wrapText="1"/>
    </xf>
    <xf numFmtId="191" fontId="14" fillId="36" borderId="11" xfId="0" applyNumberFormat="1" applyFont="1" applyFill="1" applyBorder="1" applyAlignment="1">
      <alignment horizontal="center" vertical="center" wrapText="1"/>
    </xf>
    <xf numFmtId="4" fontId="28" fillId="36" borderId="11" xfId="0" applyNumberFormat="1" applyFont="1" applyFill="1" applyBorder="1" applyAlignment="1">
      <alignment vertical="top" wrapText="1"/>
    </xf>
    <xf numFmtId="165" fontId="13" fillId="36" borderId="11" xfId="0" applyNumberFormat="1" applyFont="1" applyFill="1" applyBorder="1" applyAlignment="1">
      <alignment horizontal="center" vertical="center" wrapText="1"/>
    </xf>
    <xf numFmtId="3" fontId="14" fillId="36" borderId="16" xfId="0" applyNumberFormat="1" applyFont="1" applyFill="1" applyBorder="1" applyAlignment="1">
      <alignment/>
    </xf>
    <xf numFmtId="4" fontId="19" fillId="36" borderId="11" xfId="0" applyNumberFormat="1" applyFont="1" applyFill="1" applyBorder="1" applyAlignment="1">
      <alignment/>
    </xf>
    <xf numFmtId="4" fontId="41" fillId="36" borderId="11" xfId="0" applyNumberFormat="1" applyFont="1" applyFill="1" applyBorder="1" applyAlignment="1">
      <alignment horizontal="center"/>
    </xf>
    <xf numFmtId="186" fontId="14" fillId="36" borderId="11" xfId="0" applyNumberFormat="1" applyFont="1" applyFill="1" applyBorder="1" applyAlignment="1">
      <alignment horizontal="center"/>
    </xf>
    <xf numFmtId="3" fontId="14" fillId="36" borderId="18" xfId="0" applyNumberFormat="1" applyFont="1" applyFill="1" applyBorder="1" applyAlignment="1">
      <alignment/>
    </xf>
    <xf numFmtId="4" fontId="19" fillId="36" borderId="19" xfId="0" applyNumberFormat="1" applyFont="1" applyFill="1" applyBorder="1" applyAlignment="1">
      <alignment wrapText="1"/>
    </xf>
    <xf numFmtId="4" fontId="41" fillId="36" borderId="19" xfId="0" applyNumberFormat="1" applyFont="1" applyFill="1" applyBorder="1" applyAlignment="1">
      <alignment horizontal="center" wrapText="1"/>
    </xf>
    <xf numFmtId="4" fontId="14" fillId="36" borderId="19" xfId="0" applyNumberFormat="1" applyFont="1" applyFill="1" applyBorder="1" applyAlignment="1">
      <alignment horizontal="center"/>
    </xf>
    <xf numFmtId="3" fontId="14" fillId="36" borderId="19" xfId="0" applyNumberFormat="1" applyFont="1" applyFill="1" applyBorder="1" applyAlignment="1">
      <alignment horizontal="center"/>
    </xf>
    <xf numFmtId="4" fontId="41" fillId="36" borderId="19" xfId="0" applyNumberFormat="1" applyFont="1" applyFill="1" applyBorder="1" applyAlignment="1">
      <alignment horizontal="center"/>
    </xf>
    <xf numFmtId="192" fontId="14" fillId="36" borderId="19" xfId="0" applyNumberFormat="1" applyFont="1" applyFill="1" applyBorder="1" applyAlignment="1">
      <alignment horizontal="center"/>
    </xf>
    <xf numFmtId="186" fontId="14" fillId="36" borderId="19" xfId="0" applyNumberFormat="1" applyFont="1" applyFill="1" applyBorder="1" applyAlignment="1">
      <alignment horizontal="center"/>
    </xf>
    <xf numFmtId="4" fontId="14" fillId="36" borderId="19" xfId="0" applyNumberFormat="1" applyFont="1" applyFill="1" applyBorder="1" applyAlignment="1">
      <alignment horizontal="center" wrapText="1"/>
    </xf>
    <xf numFmtId="4" fontId="14" fillId="36" borderId="20" xfId="0" applyNumberFormat="1" applyFont="1" applyFill="1" applyBorder="1" applyAlignment="1">
      <alignment horizontal="center"/>
    </xf>
    <xf numFmtId="192" fontId="13" fillId="36" borderId="0" xfId="0" applyNumberFormat="1" applyFont="1" applyFill="1" applyAlignment="1">
      <alignment/>
    </xf>
    <xf numFmtId="3" fontId="14" fillId="36" borderId="0" xfId="0" applyNumberFormat="1" applyFont="1" applyFill="1" applyBorder="1" applyAlignment="1">
      <alignment horizontal="center"/>
    </xf>
    <xf numFmtId="4" fontId="41" fillId="36" borderId="0" xfId="0" applyNumberFormat="1" applyFont="1" applyFill="1" applyBorder="1" applyAlignment="1">
      <alignment horizontal="center"/>
    </xf>
    <xf numFmtId="192" fontId="14" fillId="36" borderId="0" xfId="0" applyNumberFormat="1" applyFont="1" applyFill="1" applyBorder="1" applyAlignment="1">
      <alignment horizontal="center"/>
    </xf>
    <xf numFmtId="3" fontId="13" fillId="36" borderId="0" xfId="0" applyNumberFormat="1" applyFont="1" applyFill="1" applyBorder="1" applyAlignment="1">
      <alignment/>
    </xf>
    <xf numFmtId="4" fontId="13" fillId="36" borderId="0" xfId="0" applyNumberFormat="1" applyFont="1" applyFill="1" applyBorder="1" applyAlignment="1">
      <alignment/>
    </xf>
    <xf numFmtId="4" fontId="8" fillId="36" borderId="0" xfId="0" applyNumberFormat="1" applyFont="1" applyFill="1" applyAlignment="1">
      <alignment horizontal="left" wrapText="1"/>
    </xf>
    <xf numFmtId="3" fontId="13" fillId="36" borderId="0" xfId="0" applyNumberFormat="1" applyFont="1" applyFill="1" applyBorder="1" applyAlignment="1">
      <alignment horizontal="center" wrapText="1"/>
    </xf>
    <xf numFmtId="4" fontId="8" fillId="36" borderId="0" xfId="0" applyNumberFormat="1" applyFont="1" applyFill="1" applyBorder="1" applyAlignment="1">
      <alignment horizontal="left" wrapText="1"/>
    </xf>
    <xf numFmtId="4" fontId="8" fillId="36" borderId="0" xfId="0" applyNumberFormat="1" applyFont="1" applyFill="1" applyBorder="1" applyAlignment="1">
      <alignment/>
    </xf>
    <xf numFmtId="4" fontId="8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192" fontId="13" fillId="0" borderId="12" xfId="0" applyNumberFormat="1" applyFont="1" applyBorder="1" applyAlignment="1">
      <alignment/>
    </xf>
    <xf numFmtId="3" fontId="13" fillId="0" borderId="0" xfId="0" applyNumberFormat="1" applyFont="1" applyBorder="1" applyAlignment="1">
      <alignment horizontal="center"/>
    </xf>
    <xf numFmtId="4" fontId="8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4" fontId="13" fillId="0" borderId="0" xfId="0" applyNumberFormat="1" applyFont="1" applyAlignment="1">
      <alignment horizontal="center" wrapText="1"/>
    </xf>
    <xf numFmtId="192" fontId="13" fillId="0" borderId="0" xfId="0" applyNumberFormat="1" applyFont="1" applyAlignment="1">
      <alignment/>
    </xf>
    <xf numFmtId="4" fontId="13" fillId="0" borderId="0" xfId="0" applyNumberFormat="1" applyFont="1" applyAlignment="1">
      <alignment horizontal="center"/>
    </xf>
    <xf numFmtId="3" fontId="13" fillId="0" borderId="0" xfId="0" applyNumberFormat="1" applyFont="1" applyAlignment="1">
      <alignment horizontal="center"/>
    </xf>
    <xf numFmtId="4" fontId="8" fillId="0" borderId="0" xfId="0" applyNumberFormat="1" applyFont="1" applyAlignment="1">
      <alignment horizontal="center"/>
    </xf>
    <xf numFmtId="192" fontId="13" fillId="0" borderId="0" xfId="0" applyNumberFormat="1" applyFont="1" applyAlignment="1">
      <alignment horizontal="center"/>
    </xf>
    <xf numFmtId="186" fontId="13" fillId="0" borderId="0" xfId="0" applyNumberFormat="1" applyFont="1" applyAlignment="1">
      <alignment horizontal="center"/>
    </xf>
    <xf numFmtId="4" fontId="13" fillId="35" borderId="0" xfId="0" applyNumberFormat="1" applyFont="1" applyFill="1" applyAlignment="1">
      <alignment horizontal="center"/>
    </xf>
    <xf numFmtId="4" fontId="13" fillId="0" borderId="0" xfId="0" applyNumberFormat="1" applyFont="1" applyBorder="1" applyAlignment="1">
      <alignment horizontal="center"/>
    </xf>
    <xf numFmtId="186" fontId="13" fillId="0" borderId="0" xfId="0" applyNumberFormat="1" applyFont="1" applyBorder="1" applyAlignment="1">
      <alignment horizontal="center"/>
    </xf>
    <xf numFmtId="0" fontId="10" fillId="36" borderId="0" xfId="0" applyFont="1" applyFill="1" applyAlignment="1">
      <alignment/>
    </xf>
    <xf numFmtId="4" fontId="7" fillId="36" borderId="11" xfId="0" applyNumberFormat="1" applyFont="1" applyFill="1" applyBorder="1" applyAlignment="1">
      <alignment horizontal="center" vertical="center" wrapText="1"/>
    </xf>
    <xf numFmtId="1" fontId="7" fillId="36" borderId="11" xfId="0" applyNumberFormat="1" applyFont="1" applyFill="1" applyBorder="1" applyAlignment="1">
      <alignment horizontal="center" vertical="center" wrapText="1"/>
    </xf>
    <xf numFmtId="4" fontId="7" fillId="36" borderId="21" xfId="0" applyNumberFormat="1" applyFont="1" applyFill="1" applyBorder="1" applyAlignment="1">
      <alignment horizontal="center" vertical="center" wrapText="1"/>
    </xf>
    <xf numFmtId="192" fontId="7" fillId="36" borderId="11" xfId="0" applyNumberFormat="1" applyFont="1" applyFill="1" applyBorder="1" applyAlignment="1">
      <alignment horizontal="center" wrapText="1"/>
    </xf>
    <xf numFmtId="4" fontId="13" fillId="36" borderId="11" xfId="0" applyNumberFormat="1" applyFont="1" applyFill="1" applyBorder="1" applyAlignment="1">
      <alignment horizontal="center" wrapText="1"/>
    </xf>
    <xf numFmtId="4" fontId="13" fillId="36" borderId="11" xfId="0" applyNumberFormat="1" applyFont="1" applyFill="1" applyBorder="1" applyAlignment="1">
      <alignment horizontal="center" vertical="center"/>
    </xf>
    <xf numFmtId="0" fontId="13" fillId="36" borderId="11" xfId="0" applyFont="1" applyFill="1" applyBorder="1" applyAlignment="1">
      <alignment horizontal="center" vertical="center"/>
    </xf>
    <xf numFmtId="192" fontId="13" fillId="36" borderId="11" xfId="0" applyNumberFormat="1" applyFont="1" applyFill="1" applyBorder="1" applyAlignment="1">
      <alignment horizontal="center" vertical="center"/>
    </xf>
    <xf numFmtId="166" fontId="12" fillId="36" borderId="11" xfId="0" applyNumberFormat="1" applyFont="1" applyFill="1" applyBorder="1" applyAlignment="1">
      <alignment horizontal="center" vertical="center" wrapText="1"/>
    </xf>
    <xf numFmtId="192" fontId="13" fillId="36" borderId="11" xfId="0" applyNumberFormat="1" applyFont="1" applyFill="1" applyBorder="1" applyAlignment="1">
      <alignment horizontal="center" wrapText="1"/>
    </xf>
    <xf numFmtId="2" fontId="13" fillId="36" borderId="11" xfId="0" applyNumberFormat="1" applyFont="1" applyFill="1" applyBorder="1" applyAlignment="1">
      <alignment horizontal="center" wrapText="1"/>
    </xf>
    <xf numFmtId="173" fontId="13" fillId="36" borderId="11" xfId="0" applyNumberFormat="1" applyFont="1" applyFill="1" applyBorder="1" applyAlignment="1">
      <alignment horizontal="center" wrapText="1"/>
    </xf>
    <xf numFmtId="192" fontId="10" fillId="36" borderId="11" xfId="0" applyNumberFormat="1" applyFont="1" applyFill="1" applyBorder="1" applyAlignment="1">
      <alignment horizontal="center" wrapText="1"/>
    </xf>
    <xf numFmtId="191" fontId="14" fillId="36" borderId="11" xfId="0" applyNumberFormat="1" applyFont="1" applyFill="1" applyBorder="1" applyAlignment="1">
      <alignment horizontal="center" wrapText="1"/>
    </xf>
    <xf numFmtId="4" fontId="14" fillId="36" borderId="11" xfId="0" applyNumberFormat="1" applyFont="1" applyFill="1" applyBorder="1" applyAlignment="1">
      <alignment horizontal="center" vertical="center"/>
    </xf>
    <xf numFmtId="0" fontId="13" fillId="36" borderId="11" xfId="0" applyFont="1" applyFill="1" applyBorder="1" applyAlignment="1">
      <alignment horizontal="center"/>
    </xf>
    <xf numFmtId="166" fontId="26" fillId="36" borderId="11" xfId="0" applyNumberFormat="1" applyFont="1" applyFill="1" applyBorder="1" applyAlignment="1">
      <alignment horizontal="center" vertical="center" wrapText="1"/>
    </xf>
    <xf numFmtId="0" fontId="14" fillId="36" borderId="11" xfId="0" applyFont="1" applyFill="1" applyBorder="1" applyAlignment="1">
      <alignment horizontal="center"/>
    </xf>
    <xf numFmtId="0" fontId="7" fillId="36" borderId="11" xfId="0" applyFont="1" applyFill="1" applyBorder="1" applyAlignment="1">
      <alignment/>
    </xf>
    <xf numFmtId="173" fontId="14" fillId="36" borderId="11" xfId="0" applyNumberFormat="1" applyFont="1" applyFill="1" applyBorder="1" applyAlignment="1">
      <alignment/>
    </xf>
    <xf numFmtId="173" fontId="10" fillId="36" borderId="0" xfId="0" applyNumberFormat="1" applyFont="1" applyFill="1" applyAlignment="1">
      <alignment/>
    </xf>
    <xf numFmtId="1" fontId="7" fillId="36" borderId="0" xfId="0" applyNumberFormat="1" applyFont="1" applyFill="1" applyBorder="1" applyAlignment="1">
      <alignment horizontal="center" wrapText="1"/>
    </xf>
    <xf numFmtId="0" fontId="28" fillId="36" borderId="0" xfId="0" applyFont="1" applyFill="1" applyAlignment="1">
      <alignment horizontal="left" wrapText="1"/>
    </xf>
    <xf numFmtId="4" fontId="28" fillId="36" borderId="0" xfId="0" applyNumberFormat="1" applyFont="1" applyFill="1" applyBorder="1" applyAlignment="1">
      <alignment horizontal="left"/>
    </xf>
    <xf numFmtId="173" fontId="28" fillId="36" borderId="0" xfId="0" applyNumberFormat="1" applyFont="1" applyFill="1" applyBorder="1" applyAlignment="1">
      <alignment horizontal="left" wrapText="1"/>
    </xf>
    <xf numFmtId="4" fontId="13" fillId="36" borderId="0" xfId="0" applyNumberFormat="1" applyFont="1" applyFill="1" applyAlignment="1">
      <alignment horizontal="center" wrapText="1"/>
    </xf>
    <xf numFmtId="0" fontId="13" fillId="36" borderId="0" xfId="0" applyFont="1" applyFill="1" applyBorder="1" applyAlignment="1">
      <alignment/>
    </xf>
    <xf numFmtId="173" fontId="7" fillId="36" borderId="0" xfId="0" applyNumberFormat="1" applyFont="1" applyFill="1" applyBorder="1" applyAlignment="1">
      <alignment wrapText="1"/>
    </xf>
    <xf numFmtId="4" fontId="7" fillId="36" borderId="0" xfId="0" applyNumberFormat="1" applyFont="1" applyFill="1" applyAlignment="1">
      <alignment wrapText="1"/>
    </xf>
    <xf numFmtId="0" fontId="14" fillId="36" borderId="0" xfId="0" applyFont="1" applyFill="1" applyBorder="1" applyAlignment="1">
      <alignment/>
    </xf>
    <xf numFmtId="173" fontId="10" fillId="36" borderId="0" xfId="0" applyNumberFormat="1" applyFont="1" applyFill="1" applyAlignment="1">
      <alignment wrapText="1"/>
    </xf>
    <xf numFmtId="0" fontId="12" fillId="36" borderId="0" xfId="0" applyFont="1" applyFill="1" applyAlignment="1">
      <alignment/>
    </xf>
    <xf numFmtId="0" fontId="27" fillId="36" borderId="0" xfId="0" applyFont="1" applyFill="1" applyBorder="1" applyAlignment="1">
      <alignment horizontal="center"/>
    </xf>
    <xf numFmtId="0" fontId="27" fillId="36" borderId="0" xfId="0" applyFont="1" applyFill="1" applyBorder="1" applyAlignment="1">
      <alignment/>
    </xf>
    <xf numFmtId="0" fontId="7" fillId="36" borderId="0" xfId="0" applyFont="1" applyFill="1" applyBorder="1" applyAlignment="1">
      <alignment/>
    </xf>
    <xf numFmtId="2" fontId="7" fillId="36" borderId="0" xfId="0" applyNumberFormat="1" applyFont="1" applyFill="1" applyAlignment="1">
      <alignment horizontal="center" vertical="center" wrapText="1"/>
    </xf>
    <xf numFmtId="0" fontId="7" fillId="36" borderId="0" xfId="0" applyFont="1" applyFill="1" applyAlignment="1">
      <alignment horizontal="center"/>
    </xf>
    <xf numFmtId="2" fontId="7" fillId="36" borderId="11" xfId="0" applyNumberFormat="1" applyFont="1" applyFill="1" applyBorder="1" applyAlignment="1">
      <alignment horizontal="center" vertical="center" wrapText="1"/>
    </xf>
    <xf numFmtId="2" fontId="13" fillId="36" borderId="11" xfId="0" applyNumberFormat="1" applyFont="1" applyFill="1" applyBorder="1" applyAlignment="1">
      <alignment horizontal="center" vertical="center" wrapText="1"/>
    </xf>
    <xf numFmtId="4" fontId="35" fillId="36" borderId="0" xfId="0" applyNumberFormat="1" applyFont="1" applyFill="1" applyBorder="1" applyAlignment="1">
      <alignment horizontal="center" vertical="center" wrapText="1"/>
    </xf>
    <xf numFmtId="3" fontId="35" fillId="36" borderId="0" xfId="0" applyNumberFormat="1" applyFont="1" applyFill="1" applyBorder="1" applyAlignment="1">
      <alignment horizontal="center" vertical="center" wrapText="1"/>
    </xf>
    <xf numFmtId="186" fontId="35" fillId="36" borderId="0" xfId="0" applyNumberFormat="1" applyFont="1" applyFill="1" applyBorder="1" applyAlignment="1">
      <alignment horizontal="center" vertical="center" wrapText="1"/>
    </xf>
    <xf numFmtId="4" fontId="13" fillId="36" borderId="0" xfId="0" applyNumberFormat="1" applyFont="1" applyFill="1" applyBorder="1" applyAlignment="1">
      <alignment horizontal="center" vertical="center" wrapText="1"/>
    </xf>
    <xf numFmtId="4" fontId="13" fillId="36" borderId="12" xfId="0" applyNumberFormat="1" applyFont="1" applyFill="1" applyBorder="1" applyAlignment="1">
      <alignment horizontal="left" vertical="center"/>
    </xf>
    <xf numFmtId="4" fontId="13" fillId="36" borderId="0" xfId="0" applyNumberFormat="1" applyFont="1" applyFill="1" applyBorder="1" applyAlignment="1">
      <alignment horizontal="left" vertical="center"/>
    </xf>
    <xf numFmtId="3" fontId="14" fillId="36" borderId="0" xfId="0" applyNumberFormat="1" applyFont="1" applyFill="1" applyBorder="1" applyAlignment="1">
      <alignment horizontal="left" vertical="center"/>
    </xf>
    <xf numFmtId="186" fontId="14" fillId="36" borderId="0" xfId="0" applyNumberFormat="1" applyFont="1" applyFill="1" applyBorder="1" applyAlignment="1">
      <alignment horizontal="left" vertical="center"/>
    </xf>
    <xf numFmtId="173" fontId="7" fillId="36" borderId="0" xfId="0" applyNumberFormat="1" applyFont="1" applyFill="1" applyAlignment="1">
      <alignment horizontal="center" vertical="center" wrapText="1"/>
    </xf>
    <xf numFmtId="164" fontId="13" fillId="36" borderId="11" xfId="0" applyNumberFormat="1" applyFont="1" applyFill="1" applyBorder="1" applyAlignment="1">
      <alignment horizontal="center" vertical="center" wrapText="1"/>
    </xf>
    <xf numFmtId="186" fontId="3" fillId="36" borderId="0" xfId="0" applyNumberFormat="1" applyFont="1" applyFill="1" applyBorder="1" applyAlignment="1">
      <alignment/>
    </xf>
    <xf numFmtId="0" fontId="3" fillId="36" borderId="0" xfId="0" applyFont="1" applyFill="1" applyBorder="1" applyAlignment="1">
      <alignment horizontal="center" vertical="center"/>
    </xf>
    <xf numFmtId="173" fontId="3" fillId="36" borderId="0" xfId="0" applyNumberFormat="1" applyFont="1" applyFill="1" applyBorder="1" applyAlignment="1">
      <alignment horizontal="center" vertical="center"/>
    </xf>
    <xf numFmtId="0" fontId="3" fillId="36" borderId="0" xfId="0" applyFont="1" applyFill="1" applyAlignment="1">
      <alignment horizontal="center" vertical="center"/>
    </xf>
    <xf numFmtId="4" fontId="14" fillId="36" borderId="0" xfId="0" applyNumberFormat="1" applyFont="1" applyFill="1" applyBorder="1" applyAlignment="1">
      <alignment horizontal="center" vertical="center" wrapText="1"/>
    </xf>
    <xf numFmtId="4" fontId="14" fillId="36" borderId="0" xfId="0" applyNumberFormat="1" applyFont="1" applyFill="1" applyBorder="1" applyAlignment="1">
      <alignment horizontal="right" wrapText="1"/>
    </xf>
    <xf numFmtId="175" fontId="14" fillId="36" borderId="11" xfId="0" applyNumberFormat="1" applyFont="1" applyFill="1" applyBorder="1" applyAlignment="1">
      <alignment/>
    </xf>
    <xf numFmtId="0" fontId="27" fillId="36" borderId="11" xfId="0" applyFont="1" applyFill="1" applyBorder="1" applyAlignment="1">
      <alignment horizontal="left"/>
    </xf>
    <xf numFmtId="4" fontId="14" fillId="36" borderId="11" xfId="0" applyNumberFormat="1" applyFont="1" applyFill="1" applyBorder="1" applyAlignment="1">
      <alignment horizontal="left" wrapText="1"/>
    </xf>
    <xf numFmtId="0" fontId="18" fillId="36" borderId="0" xfId="0" applyFont="1" applyFill="1" applyAlignment="1">
      <alignment horizontal="center"/>
    </xf>
    <xf numFmtId="0" fontId="10" fillId="36" borderId="0" xfId="0" applyFont="1" applyFill="1" applyAlignment="1">
      <alignment horizontal="center" vertical="center"/>
    </xf>
    <xf numFmtId="0" fontId="10" fillId="36" borderId="0" xfId="0" applyFont="1" applyFill="1" applyAlignment="1">
      <alignment vertical="center" wrapText="1" shrinkToFit="1"/>
    </xf>
    <xf numFmtId="0" fontId="9" fillId="36" borderId="11" xfId="0" applyFont="1" applyFill="1" applyBorder="1" applyAlignment="1">
      <alignment vertical="center"/>
    </xf>
    <xf numFmtId="0" fontId="10" fillId="36" borderId="0" xfId="0" applyFont="1" applyFill="1" applyAlignment="1">
      <alignment vertical="center"/>
    </xf>
    <xf numFmtId="0" fontId="14" fillId="36" borderId="22" xfId="0" applyFont="1" applyFill="1" applyBorder="1" applyAlignment="1">
      <alignment vertical="center"/>
    </xf>
    <xf numFmtId="0" fontId="16" fillId="36" borderId="0" xfId="0" applyFont="1" applyFill="1" applyAlignment="1">
      <alignment/>
    </xf>
    <xf numFmtId="0" fontId="13" fillId="36" borderId="0" xfId="0" applyFont="1" applyFill="1" applyAlignment="1">
      <alignment/>
    </xf>
    <xf numFmtId="0" fontId="7" fillId="36" borderId="0" xfId="0" applyFont="1" applyFill="1" applyAlignment="1">
      <alignment horizontal="left" indent="4"/>
    </xf>
    <xf numFmtId="0" fontId="15" fillId="36" borderId="0" xfId="0" applyFont="1" applyFill="1" applyAlignment="1">
      <alignment/>
    </xf>
    <xf numFmtId="0" fontId="13" fillId="36" borderId="22" xfId="0" applyFont="1" applyFill="1" applyBorder="1" applyAlignment="1">
      <alignment/>
    </xf>
    <xf numFmtId="0" fontId="10" fillId="36" borderId="0" xfId="0" applyFont="1" applyFill="1" applyAlignment="1">
      <alignment horizontal="left" vertical="center" wrapText="1" shrinkToFit="1"/>
    </xf>
    <xf numFmtId="0" fontId="10" fillId="36" borderId="11" xfId="0" applyFont="1" applyFill="1" applyBorder="1" applyAlignment="1">
      <alignment vertical="center"/>
    </xf>
    <xf numFmtId="0" fontId="10" fillId="36" borderId="0" xfId="0" applyFont="1" applyFill="1" applyAlignment="1">
      <alignment horizontal="right" vertical="center" wrapText="1" shrinkToFit="1"/>
    </xf>
    <xf numFmtId="0" fontId="10" fillId="36" borderId="11" xfId="0" applyFont="1" applyFill="1" applyBorder="1" applyAlignment="1">
      <alignment horizontal="right" vertical="center"/>
    </xf>
    <xf numFmtId="1" fontId="17" fillId="36" borderId="0" xfId="0" applyNumberFormat="1" applyFont="1" applyFill="1" applyAlignment="1">
      <alignment horizontal="center"/>
    </xf>
    <xf numFmtId="164" fontId="17" fillId="36" borderId="0" xfId="0" applyNumberFormat="1" applyFont="1" applyFill="1" applyAlignment="1">
      <alignment horizontal="center"/>
    </xf>
    <xf numFmtId="0" fontId="10" fillId="36" borderId="0" xfId="0" applyFont="1" applyFill="1" applyAlignment="1">
      <alignment horizontal="center"/>
    </xf>
    <xf numFmtId="0" fontId="10" fillId="36" borderId="0" xfId="0" applyFont="1" applyFill="1" applyAlignment="1">
      <alignment/>
    </xf>
    <xf numFmtId="2" fontId="7" fillId="36" borderId="11" xfId="0" applyNumberFormat="1" applyFont="1" applyFill="1" applyBorder="1" applyAlignment="1">
      <alignment/>
    </xf>
    <xf numFmtId="0" fontId="17" fillId="36" borderId="0" xfId="0" applyFont="1" applyFill="1" applyAlignment="1">
      <alignment/>
    </xf>
    <xf numFmtId="164" fontId="7" fillId="36" borderId="11" xfId="0" applyNumberFormat="1" applyFont="1" applyFill="1" applyBorder="1" applyAlignment="1">
      <alignment/>
    </xf>
    <xf numFmtId="164" fontId="7" fillId="36" borderId="0" xfId="0" applyNumberFormat="1" applyFont="1" applyFill="1" applyAlignment="1">
      <alignment/>
    </xf>
    <xf numFmtId="0" fontId="7" fillId="36" borderId="0" xfId="0" applyFont="1" applyFill="1" applyAlignment="1">
      <alignment/>
    </xf>
    <xf numFmtId="0" fontId="10" fillId="36" borderId="11" xfId="0" applyFont="1" applyFill="1" applyBorder="1" applyAlignment="1">
      <alignment/>
    </xf>
    <xf numFmtId="0" fontId="7" fillId="36" borderId="11" xfId="0" applyFont="1" applyFill="1" applyBorder="1" applyAlignment="1">
      <alignment horizontal="right"/>
    </xf>
    <xf numFmtId="0" fontId="20" fillId="36" borderId="0" xfId="0" applyFont="1" applyFill="1" applyAlignment="1">
      <alignment horizontal="left" indent="6"/>
    </xf>
    <xf numFmtId="0" fontId="24" fillId="36" borderId="11" xfId="0" applyFont="1" applyFill="1" applyBorder="1" applyAlignment="1">
      <alignment/>
    </xf>
    <xf numFmtId="0" fontId="21" fillId="36" borderId="0" xfId="0" applyFont="1" applyFill="1" applyAlignment="1">
      <alignment/>
    </xf>
    <xf numFmtId="0" fontId="20" fillId="36" borderId="0" xfId="0" applyFont="1" applyFill="1" applyAlignment="1">
      <alignment/>
    </xf>
    <xf numFmtId="0" fontId="10" fillId="36" borderId="11" xfId="0" applyFont="1" applyFill="1" applyBorder="1" applyAlignment="1">
      <alignment horizontal="center" vertical="center"/>
    </xf>
    <xf numFmtId="0" fontId="17" fillId="36" borderId="0" xfId="0" applyFont="1" applyFill="1" applyAlignment="1">
      <alignment vertical="center"/>
    </xf>
    <xf numFmtId="0" fontId="7" fillId="36" borderId="0" xfId="0" applyFont="1" applyFill="1" applyAlignment="1">
      <alignment horizontal="left" indent="2"/>
    </xf>
    <xf numFmtId="0" fontId="12" fillId="36" borderId="11" xfId="0" applyFont="1" applyFill="1" applyBorder="1" applyAlignment="1">
      <alignment horizontal="center" vertical="center" wrapText="1"/>
    </xf>
    <xf numFmtId="0" fontId="10" fillId="36" borderId="11" xfId="0" applyFont="1" applyFill="1" applyBorder="1" applyAlignment="1">
      <alignment horizontal="left" indent="4"/>
    </xf>
    <xf numFmtId="179" fontId="10" fillId="36" borderId="11" xfId="0" applyNumberFormat="1" applyFont="1" applyFill="1" applyBorder="1" applyAlignment="1">
      <alignment horizontal="right"/>
    </xf>
    <xf numFmtId="175" fontId="10" fillId="36" borderId="11" xfId="0" applyNumberFormat="1" applyFont="1" applyFill="1" applyBorder="1" applyAlignment="1">
      <alignment horizontal="right"/>
    </xf>
    <xf numFmtId="2" fontId="10" fillId="36" borderId="11" xfId="0" applyNumberFormat="1" applyFont="1" applyFill="1" applyBorder="1" applyAlignment="1">
      <alignment horizontal="right"/>
    </xf>
    <xf numFmtId="173" fontId="10" fillId="36" borderId="11" xfId="0" applyNumberFormat="1" applyFont="1" applyFill="1" applyBorder="1" applyAlignment="1">
      <alignment horizontal="right"/>
    </xf>
    <xf numFmtId="166" fontId="10" fillId="36" borderId="11" xfId="0" applyNumberFormat="1" applyFont="1" applyFill="1" applyBorder="1" applyAlignment="1">
      <alignment horizontal="right"/>
    </xf>
    <xf numFmtId="0" fontId="7" fillId="36" borderId="11" xfId="0" applyFont="1" applyFill="1" applyBorder="1" applyAlignment="1">
      <alignment horizontal="left" indent="4"/>
    </xf>
    <xf numFmtId="1" fontId="7" fillId="36" borderId="11" xfId="0" applyNumberFormat="1" applyFont="1" applyFill="1" applyBorder="1" applyAlignment="1">
      <alignment horizontal="right"/>
    </xf>
    <xf numFmtId="173" fontId="8" fillId="36" borderId="11" xfId="0" applyNumberFormat="1" applyFont="1" applyFill="1" applyBorder="1" applyAlignment="1">
      <alignment horizontal="right" vertical="center" wrapText="1"/>
    </xf>
    <xf numFmtId="173" fontId="8" fillId="36" borderId="11" xfId="0" applyNumberFormat="1" applyFont="1" applyFill="1" applyBorder="1" applyAlignment="1">
      <alignment horizontal="right" vertical="center"/>
    </xf>
    <xf numFmtId="176" fontId="10" fillId="36" borderId="11" xfId="0" applyNumberFormat="1" applyFont="1" applyFill="1" applyBorder="1" applyAlignment="1">
      <alignment horizontal="right"/>
    </xf>
    <xf numFmtId="0" fontId="3" fillId="36" borderId="12" xfId="0" applyFont="1" applyFill="1" applyBorder="1" applyAlignment="1">
      <alignment/>
    </xf>
    <xf numFmtId="173" fontId="7" fillId="36" borderId="12" xfId="0" applyNumberFormat="1" applyFont="1" applyFill="1" applyBorder="1" applyAlignment="1">
      <alignment wrapText="1"/>
    </xf>
    <xf numFmtId="2" fontId="7" fillId="36" borderId="12" xfId="0" applyNumberFormat="1" applyFont="1" applyFill="1" applyBorder="1" applyAlignment="1">
      <alignment wrapText="1"/>
    </xf>
    <xf numFmtId="1" fontId="7" fillId="36" borderId="0" xfId="0" applyNumberFormat="1" applyFont="1" applyFill="1" applyAlignment="1">
      <alignment horizontal="center" wrapText="1"/>
    </xf>
    <xf numFmtId="173" fontId="3" fillId="36" borderId="0" xfId="0" applyNumberFormat="1" applyFont="1" applyFill="1" applyBorder="1" applyAlignment="1">
      <alignment/>
    </xf>
    <xf numFmtId="1" fontId="17" fillId="36" borderId="0" xfId="0" applyNumberFormat="1" applyFont="1" applyFill="1" applyAlignment="1">
      <alignment horizontal="center"/>
    </xf>
    <xf numFmtId="1" fontId="7" fillId="36" borderId="11" xfId="0" applyNumberFormat="1" applyFont="1" applyFill="1" applyBorder="1" applyAlignment="1">
      <alignment/>
    </xf>
    <xf numFmtId="1" fontId="10" fillId="36" borderId="11" xfId="0" applyNumberFormat="1" applyFont="1" applyFill="1" applyBorder="1" applyAlignment="1">
      <alignment horizontal="right"/>
    </xf>
    <xf numFmtId="175" fontId="7" fillId="36" borderId="11" xfId="0" applyNumberFormat="1" applyFont="1" applyFill="1" applyBorder="1" applyAlignment="1">
      <alignment horizontal="right"/>
    </xf>
    <xf numFmtId="174" fontId="10" fillId="36" borderId="11" xfId="0" applyNumberFormat="1" applyFont="1" applyFill="1" applyBorder="1" applyAlignment="1">
      <alignment horizontal="right"/>
    </xf>
    <xf numFmtId="4" fontId="8" fillId="36" borderId="11" xfId="0" applyNumberFormat="1" applyFont="1" applyFill="1" applyBorder="1" applyAlignment="1">
      <alignment horizontal="center" vertical="center" wrapText="1"/>
    </xf>
    <xf numFmtId="0" fontId="7" fillId="36" borderId="13" xfId="0" applyFont="1" applyFill="1" applyBorder="1" applyAlignment="1">
      <alignment horizontal="center" vertical="center" wrapText="1"/>
    </xf>
    <xf numFmtId="174" fontId="13" fillId="36" borderId="0" xfId="0" applyNumberFormat="1" applyFont="1" applyFill="1" applyBorder="1" applyAlignment="1">
      <alignment horizontal="left" wrapText="1"/>
    </xf>
    <xf numFmtId="0" fontId="7" fillId="36" borderId="11" xfId="0" applyFont="1" applyFill="1" applyBorder="1" applyAlignment="1">
      <alignment horizontal="center" vertical="center" wrapText="1"/>
    </xf>
    <xf numFmtId="1" fontId="7" fillId="36" borderId="11" xfId="0" applyNumberFormat="1" applyFont="1" applyFill="1" applyBorder="1" applyAlignment="1">
      <alignment horizontal="center" vertical="center" wrapText="1"/>
    </xf>
    <xf numFmtId="4" fontId="7" fillId="36" borderId="11" xfId="0" applyNumberFormat="1" applyFont="1" applyFill="1" applyBorder="1" applyAlignment="1">
      <alignment horizontal="center" vertical="center" wrapText="1"/>
    </xf>
    <xf numFmtId="0" fontId="7" fillId="36" borderId="0" xfId="0" applyFont="1" applyFill="1" applyAlignment="1">
      <alignment horizontal="center"/>
    </xf>
    <xf numFmtId="2" fontId="7" fillId="36" borderId="11" xfId="0" applyNumberFormat="1" applyFont="1" applyFill="1" applyBorder="1" applyAlignment="1">
      <alignment horizontal="center" vertical="center" wrapText="1"/>
    </xf>
    <xf numFmtId="173" fontId="14" fillId="36" borderId="11" xfId="0" applyNumberFormat="1" applyFont="1" applyFill="1" applyBorder="1" applyAlignment="1">
      <alignment horizontal="center"/>
    </xf>
    <xf numFmtId="174" fontId="14" fillId="36" borderId="11" xfId="0" applyNumberFormat="1" applyFont="1" applyFill="1" applyBorder="1" applyAlignment="1">
      <alignment horizontal="left"/>
    </xf>
    <xf numFmtId="4" fontId="8" fillId="36" borderId="11" xfId="0" applyNumberFormat="1" applyFont="1" applyFill="1" applyBorder="1" applyAlignment="1">
      <alignment horizontal="center" vertical="center" wrapText="1"/>
    </xf>
    <xf numFmtId="4" fontId="42" fillId="36" borderId="11" xfId="0" applyNumberFormat="1" applyFont="1" applyFill="1" applyBorder="1" applyAlignment="1">
      <alignment horizontal="left" vertical="center" wrapText="1"/>
    </xf>
    <xf numFmtId="4" fontId="42" fillId="36" borderId="15" xfId="0" applyNumberFormat="1" applyFont="1" applyFill="1" applyBorder="1" applyAlignment="1">
      <alignment horizontal="left" vertical="center" wrapText="1"/>
    </xf>
    <xf numFmtId="0" fontId="7" fillId="36" borderId="11" xfId="0" applyFont="1" applyFill="1" applyBorder="1" applyAlignment="1">
      <alignment horizontal="center" vertical="center" wrapText="1"/>
    </xf>
    <xf numFmtId="1" fontId="7" fillId="36" borderId="11" xfId="0" applyNumberFormat="1" applyFont="1" applyFill="1" applyBorder="1" applyAlignment="1">
      <alignment horizontal="center" vertical="center" wrapText="1"/>
    </xf>
    <xf numFmtId="4" fontId="7" fillId="36" borderId="21" xfId="0" applyNumberFormat="1" applyFont="1" applyFill="1" applyBorder="1" applyAlignment="1">
      <alignment horizontal="center" vertical="center" wrapText="1"/>
    </xf>
    <xf numFmtId="4" fontId="7" fillId="36" borderId="11" xfId="0" applyNumberFormat="1" applyFont="1" applyFill="1" applyBorder="1" applyAlignment="1">
      <alignment horizontal="center" vertical="center" wrapText="1"/>
    </xf>
    <xf numFmtId="0" fontId="7" fillId="36" borderId="13" xfId="0" applyFont="1" applyFill="1" applyBorder="1" applyAlignment="1">
      <alignment horizontal="center" vertical="center" wrapText="1"/>
    </xf>
    <xf numFmtId="0" fontId="19" fillId="36" borderId="0" xfId="0" applyFont="1" applyFill="1" applyAlignment="1">
      <alignment horizontal="center"/>
    </xf>
    <xf numFmtId="2" fontId="19" fillId="36" borderId="0" xfId="0" applyNumberFormat="1" applyFont="1" applyFill="1" applyBorder="1" applyAlignment="1">
      <alignment horizontal="center" vertical="top" wrapText="1"/>
    </xf>
    <xf numFmtId="2" fontId="7" fillId="36" borderId="11" xfId="0" applyNumberFormat="1" applyFont="1" applyFill="1" applyBorder="1" applyAlignment="1">
      <alignment horizontal="center" vertical="center" wrapText="1"/>
    </xf>
    <xf numFmtId="4" fontId="8" fillId="36" borderId="11" xfId="0" applyNumberFormat="1" applyFont="1" applyFill="1" applyBorder="1" applyAlignment="1">
      <alignment horizontal="center" vertical="center" wrapText="1"/>
    </xf>
    <xf numFmtId="174" fontId="14" fillId="36" borderId="0" xfId="0" applyNumberFormat="1" applyFont="1" applyFill="1" applyBorder="1" applyAlignment="1">
      <alignment horizontal="left"/>
    </xf>
    <xf numFmtId="177" fontId="14" fillId="36" borderId="0" xfId="0" applyNumberFormat="1" applyFont="1" applyFill="1" applyBorder="1" applyAlignment="1">
      <alignment horizontal="center"/>
    </xf>
    <xf numFmtId="174" fontId="14" fillId="37" borderId="0" xfId="0" applyNumberFormat="1" applyFont="1" applyFill="1" applyBorder="1" applyAlignment="1">
      <alignment horizontal="left"/>
    </xf>
    <xf numFmtId="0" fontId="14" fillId="37" borderId="0" xfId="0" applyFont="1" applyFill="1" applyAlignment="1">
      <alignment/>
    </xf>
    <xf numFmtId="0" fontId="27" fillId="36" borderId="0" xfId="0" applyFont="1" applyFill="1" applyBorder="1" applyAlignment="1">
      <alignment horizontal="left"/>
    </xf>
    <xf numFmtId="175" fontId="14" fillId="36" borderId="0" xfId="0" applyNumberFormat="1" applyFont="1" applyFill="1" applyBorder="1" applyAlignment="1">
      <alignment/>
    </xf>
    <xf numFmtId="0" fontId="14" fillId="36" borderId="0" xfId="0" applyFont="1" applyFill="1" applyBorder="1" applyAlignment="1">
      <alignment horizontal="center"/>
    </xf>
    <xf numFmtId="173" fontId="14" fillId="36" borderId="0" xfId="0" applyNumberFormat="1" applyFont="1" applyFill="1" applyBorder="1" applyAlignment="1">
      <alignment/>
    </xf>
    <xf numFmtId="173" fontId="14" fillId="36" borderId="0" xfId="0" applyNumberFormat="1" applyFont="1" applyFill="1" applyBorder="1" applyAlignment="1">
      <alignment horizontal="center"/>
    </xf>
    <xf numFmtId="4" fontId="14" fillId="36" borderId="0" xfId="0" applyNumberFormat="1" applyFont="1" applyFill="1" applyBorder="1" applyAlignment="1">
      <alignment horizontal="left" wrapText="1"/>
    </xf>
    <xf numFmtId="4" fontId="14" fillId="36" borderId="23" xfId="0" applyNumberFormat="1" applyFont="1" applyFill="1" applyBorder="1" applyAlignment="1">
      <alignment horizontal="center" vertical="center" wrapText="1"/>
    </xf>
    <xf numFmtId="3" fontId="14" fillId="36" borderId="23" xfId="0" applyNumberFormat="1" applyFont="1" applyFill="1" applyBorder="1" applyAlignment="1">
      <alignment horizontal="center" vertical="center" wrapText="1"/>
    </xf>
    <xf numFmtId="192" fontId="14" fillId="36" borderId="23" xfId="0" applyNumberFormat="1" applyFont="1" applyFill="1" applyBorder="1" applyAlignment="1">
      <alignment horizontal="center" vertical="center" wrapText="1"/>
    </xf>
    <xf numFmtId="4" fontId="14" fillId="36" borderId="23" xfId="0" applyNumberFormat="1" applyFont="1" applyFill="1" applyBorder="1" applyAlignment="1">
      <alignment horizontal="left" wrapText="1"/>
    </xf>
    <xf numFmtId="4" fontId="14" fillId="36" borderId="23" xfId="0" applyNumberFormat="1" applyFont="1" applyFill="1" applyBorder="1" applyAlignment="1">
      <alignment horizontal="right" wrapText="1"/>
    </xf>
    <xf numFmtId="4" fontId="14" fillId="36" borderId="21" xfId="0" applyNumberFormat="1" applyFont="1" applyFill="1" applyBorder="1" applyAlignment="1">
      <alignment horizontal="center" vertical="center" wrapText="1"/>
    </xf>
    <xf numFmtId="3" fontId="14" fillId="36" borderId="21" xfId="0" applyNumberFormat="1" applyFont="1" applyFill="1" applyBorder="1" applyAlignment="1">
      <alignment horizontal="center" vertical="center" wrapText="1"/>
    </xf>
    <xf numFmtId="4" fontId="14" fillId="36" borderId="21" xfId="0" applyNumberFormat="1" applyFont="1" applyFill="1" applyBorder="1" applyAlignment="1">
      <alignment horizontal="left" wrapText="1"/>
    </xf>
    <xf numFmtId="4" fontId="14" fillId="36" borderId="21" xfId="0" applyNumberFormat="1" applyFont="1" applyFill="1" applyBorder="1" applyAlignment="1">
      <alignment horizontal="right" wrapText="1"/>
    </xf>
    <xf numFmtId="192" fontId="14" fillId="36" borderId="21" xfId="0" applyNumberFormat="1" applyFont="1" applyFill="1" applyBorder="1" applyAlignment="1">
      <alignment horizontal="center" vertical="center" wrapText="1"/>
    </xf>
    <xf numFmtId="3" fontId="14" fillId="36" borderId="0" xfId="0" applyNumberFormat="1" applyFont="1" applyFill="1" applyBorder="1" applyAlignment="1">
      <alignment horizontal="center" vertical="center" wrapText="1"/>
    </xf>
    <xf numFmtId="192" fontId="14" fillId="36" borderId="0" xfId="0" applyNumberFormat="1" applyFont="1" applyFill="1" applyBorder="1" applyAlignment="1">
      <alignment horizontal="center" vertical="center" wrapText="1"/>
    </xf>
    <xf numFmtId="191" fontId="14" fillId="36" borderId="0" xfId="0" applyNumberFormat="1" applyFont="1" applyFill="1" applyBorder="1" applyAlignment="1">
      <alignment horizontal="center" vertical="center" wrapText="1"/>
    </xf>
    <xf numFmtId="3" fontId="14" fillId="36" borderId="0" xfId="0" applyNumberFormat="1" applyFont="1" applyFill="1" applyBorder="1" applyAlignment="1">
      <alignment/>
    </xf>
    <xf numFmtId="4" fontId="14" fillId="36" borderId="0" xfId="0" applyNumberFormat="1" applyFont="1" applyFill="1" applyBorder="1" applyAlignment="1">
      <alignment horizontal="center" wrapText="1"/>
    </xf>
    <xf numFmtId="0" fontId="7" fillId="36" borderId="11" xfId="0" applyFont="1" applyFill="1" applyBorder="1" applyAlignment="1">
      <alignment horizontal="center" vertical="center" wrapText="1"/>
    </xf>
    <xf numFmtId="1" fontId="7" fillId="36" borderId="11" xfId="0" applyNumberFormat="1" applyFont="1" applyFill="1" applyBorder="1" applyAlignment="1">
      <alignment horizontal="center" vertical="center" wrapText="1"/>
    </xf>
    <xf numFmtId="4" fontId="7" fillId="36" borderId="21" xfId="0" applyNumberFormat="1" applyFont="1" applyFill="1" applyBorder="1" applyAlignment="1">
      <alignment horizontal="center" vertical="center" wrapText="1"/>
    </xf>
    <xf numFmtId="4" fontId="7" fillId="36" borderId="11" xfId="0" applyNumberFormat="1" applyFont="1" applyFill="1" applyBorder="1" applyAlignment="1">
      <alignment horizontal="center" vertical="center" wrapText="1"/>
    </xf>
    <xf numFmtId="0" fontId="7" fillId="36" borderId="21" xfId="0" applyFont="1" applyFill="1" applyBorder="1" applyAlignment="1">
      <alignment horizontal="center" vertical="center" wrapText="1"/>
    </xf>
    <xf numFmtId="0" fontId="7" fillId="36" borderId="13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1" fontId="7" fillId="36" borderId="11" xfId="0" applyNumberFormat="1" applyFont="1" applyFill="1" applyBorder="1" applyAlignment="1">
      <alignment horizontal="center" vertical="center" wrapText="1"/>
    </xf>
    <xf numFmtId="4" fontId="7" fillId="36" borderId="11" xfId="0" applyNumberFormat="1" applyFont="1" applyFill="1" applyBorder="1" applyAlignment="1">
      <alignment horizontal="center" vertical="center" wrapText="1"/>
    </xf>
    <xf numFmtId="0" fontId="19" fillId="36" borderId="0" xfId="0" applyFont="1" applyFill="1" applyAlignment="1">
      <alignment horizontal="center"/>
    </xf>
    <xf numFmtId="2" fontId="7" fillId="36" borderId="11" xfId="0" applyNumberFormat="1" applyFont="1" applyFill="1" applyBorder="1" applyAlignment="1">
      <alignment horizontal="center" vertical="center" wrapText="1"/>
    </xf>
    <xf numFmtId="0" fontId="14" fillId="37" borderId="0" xfId="0" applyFont="1" applyFill="1" applyBorder="1" applyAlignment="1">
      <alignment/>
    </xf>
    <xf numFmtId="175" fontId="14" fillId="37" borderId="0" xfId="0" applyNumberFormat="1" applyFont="1" applyFill="1" applyBorder="1" applyAlignment="1">
      <alignment/>
    </xf>
    <xf numFmtId="4" fontId="14" fillId="37" borderId="0" xfId="0" applyNumberFormat="1" applyFont="1" applyFill="1" applyBorder="1" applyAlignment="1">
      <alignment horizontal="center"/>
    </xf>
    <xf numFmtId="0" fontId="10" fillId="37" borderId="0" xfId="0" applyFont="1" applyFill="1" applyAlignment="1">
      <alignment/>
    </xf>
    <xf numFmtId="3" fontId="7" fillId="36" borderId="11" xfId="0" applyNumberFormat="1" applyFont="1" applyFill="1" applyBorder="1" applyAlignment="1">
      <alignment horizontal="center" wrapText="1"/>
    </xf>
    <xf numFmtId="4" fontId="19" fillId="36" borderId="11" xfId="0" applyNumberFormat="1" applyFont="1" applyFill="1" applyBorder="1" applyAlignment="1">
      <alignment wrapText="1"/>
    </xf>
    <xf numFmtId="4" fontId="10" fillId="36" borderId="11" xfId="0" applyNumberFormat="1" applyFont="1" applyFill="1" applyBorder="1" applyAlignment="1">
      <alignment wrapText="1"/>
    </xf>
    <xf numFmtId="192" fontId="13" fillId="36" borderId="11" xfId="0" applyNumberFormat="1" applyFont="1" applyFill="1" applyBorder="1" applyAlignment="1">
      <alignment horizontal="right" vertical="top" wrapText="1"/>
    </xf>
    <xf numFmtId="192" fontId="13" fillId="36" borderId="11" xfId="0" applyNumberFormat="1" applyFont="1" applyFill="1" applyBorder="1" applyAlignment="1">
      <alignment horizontal="right"/>
    </xf>
    <xf numFmtId="192" fontId="13" fillId="36" borderId="11" xfId="0" applyNumberFormat="1" applyFont="1" applyFill="1" applyBorder="1" applyAlignment="1">
      <alignment vertical="top" wrapText="1"/>
    </xf>
    <xf numFmtId="192" fontId="13" fillId="36" borderId="11" xfId="0" applyNumberFormat="1" applyFont="1" applyFill="1" applyBorder="1" applyAlignment="1">
      <alignment horizontal="right" vertical="center"/>
    </xf>
    <xf numFmtId="192" fontId="13" fillId="36" borderId="11" xfId="0" applyNumberFormat="1" applyFont="1" applyFill="1" applyBorder="1" applyAlignment="1">
      <alignment wrapText="1"/>
    </xf>
    <xf numFmtId="192" fontId="13" fillId="36" borderId="11" xfId="0" applyNumberFormat="1" applyFont="1" applyFill="1" applyBorder="1" applyAlignment="1">
      <alignment horizontal="right" vertical="center" wrapText="1"/>
    </xf>
    <xf numFmtId="192" fontId="13" fillId="36" borderId="11" xfId="0" applyNumberFormat="1" applyFont="1" applyFill="1" applyBorder="1" applyAlignment="1">
      <alignment horizontal="right" wrapText="1"/>
    </xf>
    <xf numFmtId="1" fontId="13" fillId="36" borderId="11" xfId="0" applyNumberFormat="1" applyFont="1" applyFill="1" applyBorder="1" applyAlignment="1">
      <alignment horizontal="center" wrapText="1"/>
    </xf>
    <xf numFmtId="4" fontId="35" fillId="37" borderId="0" xfId="0" applyNumberFormat="1" applyFont="1" applyFill="1" applyBorder="1" applyAlignment="1">
      <alignment horizontal="right" wrapText="1"/>
    </xf>
    <xf numFmtId="2" fontId="19" fillId="37" borderId="0" xfId="0" applyNumberFormat="1" applyFont="1" applyFill="1" applyBorder="1" applyAlignment="1">
      <alignment horizontal="center" vertical="top" wrapText="1"/>
    </xf>
    <xf numFmtId="0" fontId="14" fillId="36" borderId="0" xfId="0" applyFont="1" applyFill="1" applyAlignment="1">
      <alignment/>
    </xf>
    <xf numFmtId="192" fontId="14" fillId="36" borderId="11" xfId="0" applyNumberFormat="1" applyFont="1" applyFill="1" applyBorder="1" applyAlignment="1">
      <alignment horizontal="right" vertical="center" wrapText="1"/>
    </xf>
    <xf numFmtId="192" fontId="14" fillId="36" borderId="0" xfId="0" applyNumberFormat="1" applyFont="1" applyFill="1" applyBorder="1" applyAlignment="1">
      <alignment horizontal="right" vertical="center" wrapText="1"/>
    </xf>
    <xf numFmtId="4" fontId="19" fillId="36" borderId="0" xfId="0" applyNumberFormat="1" applyFont="1" applyFill="1" applyBorder="1" applyAlignment="1">
      <alignment wrapText="1"/>
    </xf>
    <xf numFmtId="4" fontId="41" fillId="36" borderId="0" xfId="0" applyNumberFormat="1" applyFont="1" applyFill="1" applyBorder="1" applyAlignment="1">
      <alignment horizontal="center" wrapText="1"/>
    </xf>
    <xf numFmtId="4" fontId="8" fillId="36" borderId="0" xfId="0" applyNumberFormat="1" applyFont="1" applyFill="1" applyBorder="1" applyAlignment="1">
      <alignment wrapText="1"/>
    </xf>
    <xf numFmtId="192" fontId="13" fillId="36" borderId="12" xfId="0" applyNumberFormat="1" applyFont="1" applyFill="1" applyBorder="1" applyAlignment="1">
      <alignment wrapText="1"/>
    </xf>
    <xf numFmtId="192" fontId="13" fillId="36" borderId="0" xfId="0" applyNumberFormat="1" applyFont="1" applyFill="1" applyAlignment="1">
      <alignment horizontal="left" wrapText="1"/>
    </xf>
    <xf numFmtId="3" fontId="13" fillId="36" borderId="0" xfId="0" applyNumberFormat="1" applyFont="1" applyFill="1" applyBorder="1" applyAlignment="1">
      <alignment horizontal="center" vertical="center" wrapText="1"/>
    </xf>
    <xf numFmtId="4" fontId="8" fillId="36" borderId="24" xfId="0" applyNumberFormat="1" applyFont="1" applyFill="1" applyBorder="1" applyAlignment="1">
      <alignment horizontal="center" vertical="center"/>
    </xf>
    <xf numFmtId="4" fontId="8" fillId="36" borderId="13" xfId="0" applyNumberFormat="1" applyFont="1" applyFill="1" applyBorder="1" applyAlignment="1">
      <alignment horizontal="center" vertical="center"/>
    </xf>
    <xf numFmtId="4" fontId="14" fillId="36" borderId="11" xfId="0" applyNumberFormat="1" applyFont="1" applyFill="1" applyBorder="1" applyAlignment="1">
      <alignment horizontal="left" vertical="center" wrapText="1"/>
    </xf>
    <xf numFmtId="3" fontId="8" fillId="36" borderId="11" xfId="0" applyNumberFormat="1" applyFont="1" applyFill="1" applyBorder="1" applyAlignment="1">
      <alignment horizontal="center" vertical="center" textRotation="90" wrapText="1"/>
    </xf>
    <xf numFmtId="3" fontId="8" fillId="36" borderId="11" xfId="0" applyNumberFormat="1" applyFont="1" applyFill="1" applyBorder="1" applyAlignment="1">
      <alignment horizontal="center" textRotation="90"/>
    </xf>
    <xf numFmtId="4" fontId="8" fillId="36" borderId="11" xfId="0" applyNumberFormat="1" applyFont="1" applyFill="1" applyBorder="1" applyAlignment="1">
      <alignment horizontal="center" vertical="center" wrapText="1"/>
    </xf>
    <xf numFmtId="4" fontId="42" fillId="36" borderId="11" xfId="0" applyNumberFormat="1" applyFont="1" applyFill="1" applyBorder="1" applyAlignment="1">
      <alignment horizontal="left" vertical="center" wrapText="1"/>
    </xf>
    <xf numFmtId="4" fontId="42" fillId="36" borderId="15" xfId="0" applyNumberFormat="1" applyFont="1" applyFill="1" applyBorder="1" applyAlignment="1">
      <alignment horizontal="left" vertical="center" wrapText="1"/>
    </xf>
    <xf numFmtId="4" fontId="8" fillId="36" borderId="11" xfId="0" applyNumberFormat="1" applyFont="1" applyFill="1" applyBorder="1" applyAlignment="1">
      <alignment horizontal="center" vertical="center" textRotation="90" wrapText="1"/>
    </xf>
    <xf numFmtId="4" fontId="8" fillId="36" borderId="11" xfId="0" applyNumberFormat="1" applyFont="1" applyFill="1" applyBorder="1" applyAlignment="1">
      <alignment horizontal="center" textRotation="90"/>
    </xf>
    <xf numFmtId="4" fontId="8" fillId="36" borderId="25" xfId="0" applyNumberFormat="1" applyFont="1" applyFill="1" applyBorder="1" applyAlignment="1">
      <alignment horizontal="center" vertical="center" textRotation="90" wrapText="1"/>
    </xf>
    <xf numFmtId="4" fontId="8" fillId="36" borderId="15" xfId="0" applyNumberFormat="1" applyFont="1" applyFill="1" applyBorder="1" applyAlignment="1">
      <alignment horizontal="center" textRotation="90"/>
    </xf>
    <xf numFmtId="4" fontId="8" fillId="36" borderId="24" xfId="0" applyNumberFormat="1" applyFont="1" applyFill="1" applyBorder="1" applyAlignment="1">
      <alignment horizontal="center" vertical="center" wrapText="1"/>
    </xf>
    <xf numFmtId="3" fontId="8" fillId="36" borderId="6" xfId="0" applyNumberFormat="1" applyFont="1" applyFill="1" applyBorder="1" applyAlignment="1">
      <alignment horizontal="center" vertical="center" wrapText="1"/>
    </xf>
    <xf numFmtId="3" fontId="8" fillId="36" borderId="26" xfId="0" applyNumberFormat="1" applyFont="1" applyFill="1" applyBorder="1" applyAlignment="1">
      <alignment horizontal="center" vertical="center" wrapText="1"/>
    </xf>
    <xf numFmtId="3" fontId="8" fillId="36" borderId="27" xfId="0" applyNumberFormat="1" applyFont="1" applyFill="1" applyBorder="1" applyAlignment="1">
      <alignment horizontal="center" vertical="center" wrapText="1"/>
    </xf>
    <xf numFmtId="0" fontId="8" fillId="36" borderId="21" xfId="0" applyFont="1" applyFill="1" applyBorder="1" applyAlignment="1">
      <alignment horizontal="center" vertical="center" textRotation="90" wrapText="1"/>
    </xf>
    <xf numFmtId="0" fontId="8" fillId="36" borderId="13" xfId="0" applyFont="1" applyFill="1" applyBorder="1" applyAlignment="1">
      <alignment textRotation="90"/>
    </xf>
    <xf numFmtId="0" fontId="80" fillId="38" borderId="11" xfId="0" applyFont="1" applyFill="1" applyBorder="1" applyAlignment="1">
      <alignment horizontal="center" vertical="center" wrapText="1"/>
    </xf>
    <xf numFmtId="186" fontId="13" fillId="36" borderId="0" xfId="0" applyNumberFormat="1" applyFont="1" applyFill="1" applyAlignment="1">
      <alignment horizontal="justify" wrapText="1"/>
    </xf>
    <xf numFmtId="186" fontId="13" fillId="36" borderId="0" xfId="0" applyNumberFormat="1" applyFont="1" applyFill="1" applyAlignment="1">
      <alignment horizontal="justify"/>
    </xf>
    <xf numFmtId="0" fontId="27" fillId="36" borderId="0" xfId="0" applyFont="1" applyFill="1" applyAlignment="1">
      <alignment horizontal="center" wrapText="1"/>
    </xf>
    <xf numFmtId="0" fontId="27" fillId="36" borderId="28" xfId="0" applyFont="1" applyFill="1" applyBorder="1" applyAlignment="1">
      <alignment horizontal="center" vertical="center" wrapText="1"/>
    </xf>
    <xf numFmtId="0" fontId="8" fillId="36" borderId="29" xfId="0" applyFont="1" applyFill="1" applyBorder="1" applyAlignment="1">
      <alignment horizontal="center" vertical="center" wrapText="1"/>
    </xf>
    <xf numFmtId="0" fontId="8" fillId="36" borderId="0" xfId="0" applyFont="1" applyFill="1" applyBorder="1" applyAlignment="1">
      <alignment horizontal="center" vertical="center" wrapText="1"/>
    </xf>
    <xf numFmtId="4" fontId="14" fillId="36" borderId="11" xfId="0" applyNumberFormat="1" applyFont="1" applyFill="1" applyBorder="1" applyAlignment="1">
      <alignment vertical="center" wrapText="1"/>
    </xf>
    <xf numFmtId="4" fontId="13" fillId="36" borderId="11" xfId="0" applyNumberFormat="1" applyFont="1" applyFill="1" applyBorder="1" applyAlignment="1">
      <alignment vertical="center" wrapText="1"/>
    </xf>
    <xf numFmtId="4" fontId="8" fillId="36" borderId="30" xfId="0" applyNumberFormat="1" applyFont="1" applyFill="1" applyBorder="1" applyAlignment="1">
      <alignment horizontal="center" vertical="center" wrapText="1"/>
    </xf>
    <xf numFmtId="4" fontId="8" fillId="36" borderId="31" xfId="0" applyNumberFormat="1" applyFont="1" applyFill="1" applyBorder="1" applyAlignment="1">
      <alignment horizontal="center" vertical="center" wrapText="1"/>
    </xf>
    <xf numFmtId="4" fontId="8" fillId="36" borderId="13" xfId="0" applyNumberFormat="1" applyFont="1" applyFill="1" applyBorder="1" applyAlignment="1">
      <alignment horizontal="center" vertical="center" wrapText="1"/>
    </xf>
    <xf numFmtId="4" fontId="14" fillId="36" borderId="15" xfId="0" applyNumberFormat="1" applyFont="1" applyFill="1" applyBorder="1" applyAlignment="1">
      <alignment horizontal="left" vertical="center" wrapText="1"/>
    </xf>
    <xf numFmtId="0" fontId="8" fillId="36" borderId="32" xfId="0" applyFont="1" applyFill="1" applyBorder="1" applyAlignment="1">
      <alignment horizontal="center" vertical="center" wrapText="1"/>
    </xf>
    <xf numFmtId="0" fontId="8" fillId="36" borderId="33" xfId="0" applyFont="1" applyFill="1" applyBorder="1" applyAlignment="1">
      <alignment horizontal="center" vertical="center" wrapText="1"/>
    </xf>
    <xf numFmtId="0" fontId="8" fillId="36" borderId="21" xfId="0" applyFont="1" applyFill="1" applyBorder="1" applyAlignment="1">
      <alignment horizontal="right" vertical="center" textRotation="90" wrapText="1"/>
    </xf>
    <xf numFmtId="0" fontId="8" fillId="36" borderId="13" xfId="0" applyFont="1" applyFill="1" applyBorder="1" applyAlignment="1">
      <alignment horizontal="right" textRotation="90"/>
    </xf>
    <xf numFmtId="4" fontId="28" fillId="36" borderId="0" xfId="0" applyNumberFormat="1" applyFont="1" applyFill="1" applyAlignment="1">
      <alignment horizontal="left" wrapText="1"/>
    </xf>
    <xf numFmtId="0" fontId="80" fillId="38" borderId="34" xfId="0" applyFont="1" applyFill="1" applyBorder="1" applyAlignment="1">
      <alignment horizontal="center" vertical="center" wrapText="1"/>
    </xf>
    <xf numFmtId="0" fontId="80" fillId="38" borderId="35" xfId="0" applyFont="1" applyFill="1" applyBorder="1" applyAlignment="1">
      <alignment horizontal="center" vertical="center" wrapText="1"/>
    </xf>
    <xf numFmtId="0" fontId="7" fillId="36" borderId="21" xfId="0" applyFont="1" applyFill="1" applyBorder="1" applyAlignment="1">
      <alignment horizontal="center" vertical="center" wrapText="1"/>
    </xf>
    <xf numFmtId="0" fontId="7" fillId="36" borderId="13" xfId="0" applyFont="1" applyFill="1" applyBorder="1" applyAlignment="1">
      <alignment horizontal="center" vertical="center" wrapText="1"/>
    </xf>
    <xf numFmtId="0" fontId="7" fillId="36" borderId="0" xfId="0" applyFont="1" applyFill="1" applyAlignment="1">
      <alignment horizontal="left" wrapText="1"/>
    </xf>
    <xf numFmtId="0" fontId="7" fillId="36" borderId="0" xfId="0" applyFont="1" applyFill="1" applyAlignment="1">
      <alignment horizontal="left"/>
    </xf>
    <xf numFmtId="0" fontId="14" fillId="36" borderId="0" xfId="0" applyFont="1" applyFill="1" applyAlignment="1">
      <alignment horizontal="center" wrapText="1"/>
    </xf>
    <xf numFmtId="0" fontId="18" fillId="36" borderId="0" xfId="0" applyFont="1" applyFill="1" applyAlignment="1">
      <alignment horizontal="center" wrapText="1"/>
    </xf>
    <xf numFmtId="174" fontId="13" fillId="36" borderId="0" xfId="0" applyNumberFormat="1" applyFont="1" applyFill="1" applyBorder="1" applyAlignment="1">
      <alignment horizontal="left" wrapText="1"/>
    </xf>
    <xf numFmtId="0" fontId="7" fillId="36" borderId="11" xfId="0" applyFont="1" applyFill="1" applyBorder="1" applyAlignment="1">
      <alignment horizontal="center" vertical="center" wrapText="1"/>
    </xf>
    <xf numFmtId="0" fontId="28" fillId="36" borderId="23" xfId="0" applyFont="1" applyFill="1" applyBorder="1" applyAlignment="1">
      <alignment horizontal="left" wrapText="1"/>
    </xf>
    <xf numFmtId="4" fontId="28" fillId="36" borderId="0" xfId="0" applyNumberFormat="1" applyFont="1" applyFill="1" applyBorder="1" applyAlignment="1">
      <alignment horizontal="left" wrapText="1"/>
    </xf>
    <xf numFmtId="1" fontId="7" fillId="36" borderId="11" xfId="0" applyNumberFormat="1" applyFont="1" applyFill="1" applyBorder="1" applyAlignment="1">
      <alignment horizontal="center" vertical="center" wrapText="1"/>
    </xf>
    <xf numFmtId="4" fontId="7" fillId="36" borderId="21" xfId="0" applyNumberFormat="1" applyFont="1" applyFill="1" applyBorder="1" applyAlignment="1">
      <alignment horizontal="center" vertical="center" wrapText="1"/>
    </xf>
    <xf numFmtId="4" fontId="7" fillId="36" borderId="13" xfId="0" applyNumberFormat="1" applyFont="1" applyFill="1" applyBorder="1" applyAlignment="1">
      <alignment horizontal="center" vertical="center" wrapText="1"/>
    </xf>
    <xf numFmtId="4" fontId="7" fillId="36" borderId="11" xfId="0" applyNumberFormat="1" applyFont="1" applyFill="1" applyBorder="1" applyAlignment="1">
      <alignment horizontal="center" vertical="center" wrapText="1"/>
    </xf>
    <xf numFmtId="0" fontId="14" fillId="36" borderId="11" xfId="0" applyFont="1" applyFill="1" applyBorder="1" applyAlignment="1">
      <alignment horizontal="center"/>
    </xf>
    <xf numFmtId="0" fontId="7" fillId="36" borderId="32" xfId="0" applyFont="1" applyFill="1" applyBorder="1" applyAlignment="1">
      <alignment horizontal="center"/>
    </xf>
    <xf numFmtId="0" fontId="7" fillId="36" borderId="33" xfId="0" applyFont="1" applyFill="1" applyBorder="1" applyAlignment="1">
      <alignment horizontal="center"/>
    </xf>
    <xf numFmtId="174" fontId="14" fillId="36" borderId="32" xfId="0" applyNumberFormat="1" applyFont="1" applyFill="1" applyBorder="1" applyAlignment="1">
      <alignment horizontal="center"/>
    </xf>
    <xf numFmtId="174" fontId="14" fillId="36" borderId="33" xfId="0" applyNumberFormat="1" applyFont="1" applyFill="1" applyBorder="1" applyAlignment="1">
      <alignment horizontal="center"/>
    </xf>
    <xf numFmtId="0" fontId="7" fillId="36" borderId="0" xfId="0" applyFont="1" applyFill="1" applyAlignment="1">
      <alignment horizontal="center"/>
    </xf>
    <xf numFmtId="0" fontId="10" fillId="36" borderId="0" xfId="0" applyFont="1" applyFill="1" applyBorder="1" applyAlignment="1">
      <alignment/>
    </xf>
    <xf numFmtId="0" fontId="28" fillId="36" borderId="0" xfId="0" applyFont="1" applyFill="1" applyAlignment="1">
      <alignment horizontal="justify" wrapText="1"/>
    </xf>
    <xf numFmtId="0" fontId="28" fillId="36" borderId="0" xfId="0" applyFont="1" applyFill="1" applyAlignment="1">
      <alignment horizontal="justify"/>
    </xf>
    <xf numFmtId="0" fontId="14" fillId="36" borderId="0" xfId="0" applyFont="1" applyFill="1" applyAlignment="1">
      <alignment horizontal="center"/>
    </xf>
    <xf numFmtId="0" fontId="19" fillId="36" borderId="0" xfId="0" applyFont="1" applyFill="1" applyAlignment="1">
      <alignment horizontal="center"/>
    </xf>
    <xf numFmtId="0" fontId="7" fillId="36" borderId="13" xfId="0" applyFont="1" applyFill="1" applyBorder="1" applyAlignment="1">
      <alignment horizontal="center" vertical="center"/>
    </xf>
    <xf numFmtId="0" fontId="14" fillId="36" borderId="14" xfId="0" applyFont="1" applyFill="1" applyBorder="1" applyAlignment="1">
      <alignment horizontal="center"/>
    </xf>
    <xf numFmtId="0" fontId="14" fillId="36" borderId="32" xfId="0" applyFont="1" applyFill="1" applyBorder="1" applyAlignment="1">
      <alignment horizontal="center"/>
    </xf>
    <xf numFmtId="0" fontId="14" fillId="36" borderId="33" xfId="0" applyFont="1" applyFill="1" applyBorder="1" applyAlignment="1">
      <alignment horizontal="center"/>
    </xf>
    <xf numFmtId="0" fontId="10" fillId="36" borderId="14" xfId="0" applyFont="1" applyFill="1" applyBorder="1" applyAlignment="1">
      <alignment horizontal="center"/>
    </xf>
    <xf numFmtId="0" fontId="10" fillId="36" borderId="32" xfId="0" applyFont="1" applyFill="1" applyBorder="1" applyAlignment="1">
      <alignment horizontal="center"/>
    </xf>
    <xf numFmtId="0" fontId="10" fillId="36" borderId="33" xfId="0" applyFont="1" applyFill="1" applyBorder="1" applyAlignment="1">
      <alignment horizontal="center"/>
    </xf>
    <xf numFmtId="0" fontId="27" fillId="36" borderId="14" xfId="0" applyFont="1" applyFill="1" applyBorder="1" applyAlignment="1">
      <alignment horizontal="center"/>
    </xf>
    <xf numFmtId="0" fontId="27" fillId="36" borderId="32" xfId="0" applyFont="1" applyFill="1" applyBorder="1" applyAlignment="1">
      <alignment horizontal="center"/>
    </xf>
    <xf numFmtId="0" fontId="27" fillId="36" borderId="33" xfId="0" applyFont="1" applyFill="1" applyBorder="1" applyAlignment="1">
      <alignment horizontal="center"/>
    </xf>
    <xf numFmtId="174" fontId="14" fillId="36" borderId="11" xfId="0" applyNumberFormat="1" applyFont="1" applyFill="1" applyBorder="1" applyAlignment="1">
      <alignment horizontal="center"/>
    </xf>
    <xf numFmtId="2" fontId="7" fillId="36" borderId="21" xfId="0" applyNumberFormat="1" applyFont="1" applyFill="1" applyBorder="1" applyAlignment="1">
      <alignment horizontal="center" vertical="center" wrapText="1"/>
    </xf>
    <xf numFmtId="2" fontId="7" fillId="36" borderId="13" xfId="0" applyNumberFormat="1" applyFont="1" applyFill="1" applyBorder="1" applyAlignment="1">
      <alignment horizontal="center" vertical="center" wrapText="1"/>
    </xf>
    <xf numFmtId="0" fontId="7" fillId="36" borderId="0" xfId="0" applyFont="1" applyFill="1" applyAlignment="1">
      <alignment horizontal="justify" wrapText="1"/>
    </xf>
    <xf numFmtId="0" fontId="7" fillId="36" borderId="0" xfId="0" applyFont="1" applyFill="1" applyAlignment="1">
      <alignment horizontal="justify"/>
    </xf>
    <xf numFmtId="2" fontId="7" fillId="36" borderId="11" xfId="0" applyNumberFormat="1" applyFont="1" applyFill="1" applyBorder="1" applyAlignment="1">
      <alignment horizontal="center" vertical="center" wrapText="1"/>
    </xf>
    <xf numFmtId="2" fontId="38" fillId="0" borderId="0" xfId="0" applyNumberFormat="1" applyFont="1" applyBorder="1" applyAlignment="1">
      <alignment horizontal="center" wrapText="1"/>
    </xf>
    <xf numFmtId="2" fontId="10" fillId="36" borderId="0" xfId="0" applyNumberFormat="1" applyFont="1" applyFill="1" applyBorder="1" applyAlignment="1">
      <alignment horizontal="center" wrapText="1"/>
    </xf>
    <xf numFmtId="0" fontId="14" fillId="36" borderId="14" xfId="0" applyFont="1" applyFill="1" applyBorder="1" applyAlignment="1">
      <alignment horizontal="center" vertical="center"/>
    </xf>
    <xf numFmtId="0" fontId="14" fillId="36" borderId="32" xfId="0" applyFont="1" applyFill="1" applyBorder="1" applyAlignment="1">
      <alignment horizontal="center" vertical="center"/>
    </xf>
    <xf numFmtId="0" fontId="14" fillId="36" borderId="33" xfId="0" applyFont="1" applyFill="1" applyBorder="1" applyAlignment="1">
      <alignment horizontal="center" vertical="center"/>
    </xf>
    <xf numFmtId="2" fontId="19" fillId="36" borderId="11" xfId="0" applyNumberFormat="1" applyFont="1" applyFill="1" applyBorder="1" applyAlignment="1">
      <alignment horizontal="center" vertical="center" wrapText="1"/>
    </xf>
    <xf numFmtId="2" fontId="10" fillId="36" borderId="0" xfId="0" applyNumberFormat="1" applyFont="1" applyFill="1" applyAlignment="1">
      <alignment horizontal="center" wrapText="1"/>
    </xf>
    <xf numFmtId="4" fontId="13" fillId="36" borderId="0" xfId="0" applyNumberFormat="1" applyFont="1" applyFill="1" applyBorder="1" applyAlignment="1">
      <alignment horizontal="left" vertical="center" wrapText="1"/>
    </xf>
    <xf numFmtId="2" fontId="14" fillId="36" borderId="0" xfId="0" applyNumberFormat="1" applyFont="1" applyFill="1" applyBorder="1" applyAlignment="1">
      <alignment horizontal="center" wrapText="1"/>
    </xf>
    <xf numFmtId="2" fontId="19" fillId="36" borderId="0" xfId="0" applyNumberFormat="1" applyFont="1" applyFill="1" applyBorder="1" applyAlignment="1">
      <alignment horizontal="center" vertical="top" wrapText="1"/>
    </xf>
    <xf numFmtId="2" fontId="7" fillId="36" borderId="14" xfId="0" applyNumberFormat="1" applyFont="1" applyFill="1" applyBorder="1" applyAlignment="1">
      <alignment horizontal="center" wrapText="1"/>
    </xf>
    <xf numFmtId="2" fontId="7" fillId="36" borderId="32" xfId="0" applyNumberFormat="1" applyFont="1" applyFill="1" applyBorder="1" applyAlignment="1">
      <alignment horizontal="center" wrapText="1"/>
    </xf>
    <xf numFmtId="2" fontId="7" fillId="36" borderId="33" xfId="0" applyNumberFormat="1" applyFont="1" applyFill="1" applyBorder="1" applyAlignment="1">
      <alignment horizontal="center" wrapText="1"/>
    </xf>
    <xf numFmtId="2" fontId="19" fillId="36" borderId="0" xfId="0" applyNumberFormat="1" applyFont="1" applyFill="1" applyBorder="1" applyAlignment="1">
      <alignment horizontal="center" wrapText="1"/>
    </xf>
    <xf numFmtId="2" fontId="19" fillId="36" borderId="28" xfId="0" applyNumberFormat="1" applyFont="1" applyFill="1" applyBorder="1" applyAlignment="1">
      <alignment horizontal="center" vertical="top" wrapText="1"/>
    </xf>
    <xf numFmtId="0" fontId="8" fillId="36" borderId="11" xfId="0" applyFont="1" applyFill="1" applyBorder="1" applyAlignment="1">
      <alignment horizontal="center" vertical="center" wrapText="1"/>
    </xf>
    <xf numFmtId="0" fontId="12" fillId="36" borderId="11" xfId="0" applyFont="1" applyFill="1" applyBorder="1" applyAlignment="1">
      <alignment horizontal="center" vertical="center" wrapText="1"/>
    </xf>
    <xf numFmtId="0" fontId="19" fillId="36" borderId="12" xfId="0" applyFont="1" applyFill="1" applyBorder="1" applyAlignment="1">
      <alignment horizontal="center"/>
    </xf>
    <xf numFmtId="0" fontId="12" fillId="36" borderId="23" xfId="0" applyFont="1" applyFill="1" applyBorder="1" applyAlignment="1">
      <alignment horizontal="center"/>
    </xf>
    <xf numFmtId="0" fontId="21" fillId="36" borderId="0" xfId="0" applyFont="1" applyFill="1" applyAlignment="1">
      <alignment horizontal="right" vertical="center"/>
    </xf>
    <xf numFmtId="0" fontId="10" fillId="36" borderId="21" xfId="0" applyFont="1" applyFill="1" applyBorder="1" applyAlignment="1">
      <alignment/>
    </xf>
    <xf numFmtId="0" fontId="10" fillId="36" borderId="31" xfId="0" applyFont="1" applyFill="1" applyBorder="1" applyAlignment="1">
      <alignment/>
    </xf>
    <xf numFmtId="0" fontId="10" fillId="36" borderId="13" xfId="0" applyFont="1" applyFill="1" applyBorder="1" applyAlignment="1">
      <alignment/>
    </xf>
    <xf numFmtId="0" fontId="7" fillId="36" borderId="0" xfId="0" applyFont="1" applyFill="1" applyAlignment="1">
      <alignment horizontal="center" wrapText="1"/>
    </xf>
    <xf numFmtId="2" fontId="7" fillId="36" borderId="0" xfId="0" applyNumberFormat="1" applyFont="1" applyFill="1" applyAlignment="1">
      <alignment horizontal="left" wrapText="1"/>
    </xf>
    <xf numFmtId="0" fontId="7" fillId="36" borderId="12" xfId="0" applyFont="1" applyFill="1" applyBorder="1" applyAlignment="1">
      <alignment horizontal="left"/>
    </xf>
    <xf numFmtId="4" fontId="10" fillId="36" borderId="12" xfId="0" applyNumberFormat="1" applyFont="1" applyFill="1" applyBorder="1" applyAlignment="1">
      <alignment horizontal="left"/>
    </xf>
    <xf numFmtId="0" fontId="18" fillId="36" borderId="0" xfId="0" applyFont="1" applyFill="1" applyAlignment="1">
      <alignment horizontal="center"/>
    </xf>
    <xf numFmtId="0" fontId="8" fillId="36" borderId="14" xfId="0" applyFont="1" applyFill="1" applyBorder="1" applyAlignment="1">
      <alignment horizontal="center" vertical="center" wrapText="1"/>
    </xf>
    <xf numFmtId="0" fontId="8" fillId="36" borderId="21" xfId="0" applyFont="1" applyFill="1" applyBorder="1" applyAlignment="1">
      <alignment horizontal="center" vertical="center" wrapText="1"/>
    </xf>
    <xf numFmtId="0" fontId="8" fillId="36" borderId="31" xfId="0" applyFont="1" applyFill="1" applyBorder="1" applyAlignment="1">
      <alignment horizontal="center" vertical="center" wrapText="1"/>
    </xf>
    <xf numFmtId="0" fontId="8" fillId="36" borderId="13" xfId="0" applyFont="1" applyFill="1" applyBorder="1" applyAlignment="1">
      <alignment horizontal="center" vertical="center" wrapText="1"/>
    </xf>
    <xf numFmtId="2" fontId="7" fillId="0" borderId="0" xfId="0" applyNumberFormat="1" applyFont="1" applyAlignment="1">
      <alignment horizontal="left" wrapText="1"/>
    </xf>
    <xf numFmtId="0" fontId="12" fillId="36" borderId="21" xfId="0" applyFont="1" applyFill="1" applyBorder="1" applyAlignment="1">
      <alignment horizontal="center" vertical="center" wrapText="1"/>
    </xf>
    <xf numFmtId="0" fontId="12" fillId="36" borderId="13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88"/>
  <sheetViews>
    <sheetView tabSelected="1" view="pageBreakPreview" zoomScale="80" zoomScaleSheetLayoutView="80" workbookViewId="0" topLeftCell="A1">
      <selection activeCell="W6" sqref="W6"/>
    </sheetView>
  </sheetViews>
  <sheetFormatPr defaultColWidth="9.00390625" defaultRowHeight="30" customHeight="1"/>
  <cols>
    <col min="1" max="1" width="4.625" style="54" customWidth="1"/>
    <col min="2" max="2" width="32.375" style="72" customWidth="1"/>
    <col min="3" max="3" width="7.875" style="47" customWidth="1"/>
    <col min="4" max="5" width="10.75390625" style="49" customWidth="1"/>
    <col min="6" max="6" width="6.25390625" style="55" customWidth="1"/>
    <col min="7" max="7" width="6.75390625" style="74" customWidth="1"/>
    <col min="8" max="8" width="14.625" style="53" customWidth="1"/>
    <col min="9" max="9" width="14.875" style="49" customWidth="1"/>
    <col min="10" max="10" width="8.125" style="55" customWidth="1"/>
    <col min="11" max="11" width="7.875" style="74" customWidth="1"/>
    <col min="12" max="12" width="12.375" style="52" customWidth="1"/>
    <col min="13" max="14" width="16.125" style="49" customWidth="1"/>
    <col min="15" max="15" width="11.25390625" style="91" customWidth="1"/>
    <col min="16" max="16" width="13.75390625" style="91" customWidth="1"/>
    <col min="17" max="17" width="10.75390625" style="55" customWidth="1"/>
    <col min="18" max="18" width="8.875" style="74" customWidth="1"/>
    <col min="19" max="19" width="13.75390625" style="53" customWidth="1"/>
    <col min="20" max="20" width="12.875" style="49" customWidth="1"/>
    <col min="21" max="21" width="9.00390625" style="55" customWidth="1"/>
    <col min="22" max="22" width="7.25390625" style="74" customWidth="1"/>
    <col min="23" max="23" width="13.75390625" style="52" customWidth="1"/>
    <col min="24" max="24" width="15.875" style="52" customWidth="1"/>
    <col min="25" max="25" width="17.875" style="52" customWidth="1"/>
    <col min="26" max="26" width="18.375" style="49" customWidth="1"/>
    <col min="27" max="27" width="15.00390625" style="55" customWidth="1"/>
    <col min="28" max="28" width="17.75390625" style="49" customWidth="1"/>
    <col min="29" max="29" width="14.75390625" style="48" bestFit="1" customWidth="1"/>
    <col min="30" max="30" width="14.875" style="48" customWidth="1"/>
    <col min="31" max="37" width="9.125" style="48" customWidth="1"/>
    <col min="38" max="16384" width="9.125" style="57" customWidth="1"/>
  </cols>
  <sheetData>
    <row r="1" spans="1:28" ht="96.75" customHeight="1">
      <c r="A1" s="172"/>
      <c r="B1" s="173"/>
      <c r="C1" s="174"/>
      <c r="D1" s="175"/>
      <c r="E1" s="175"/>
      <c r="F1" s="176"/>
      <c r="G1" s="177"/>
      <c r="H1" s="178"/>
      <c r="I1" s="175"/>
      <c r="J1" s="176"/>
      <c r="K1" s="177"/>
      <c r="L1" s="179"/>
      <c r="M1" s="175"/>
      <c r="N1" s="175"/>
      <c r="O1" s="175"/>
      <c r="P1" s="175"/>
      <c r="Q1" s="176"/>
      <c r="R1" s="177"/>
      <c r="S1" s="178"/>
      <c r="T1" s="175"/>
      <c r="U1" s="176"/>
      <c r="V1" s="177"/>
      <c r="W1" s="179"/>
      <c r="X1" s="486" t="s">
        <v>164</v>
      </c>
      <c r="Y1" s="487"/>
      <c r="Z1" s="487"/>
      <c r="AA1" s="487"/>
      <c r="AB1" s="487"/>
    </row>
    <row r="2" spans="1:28" ht="37.5" customHeight="1">
      <c r="A2" s="488" t="s">
        <v>197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  <c r="R2" s="488"/>
      <c r="S2" s="488"/>
      <c r="T2" s="488"/>
      <c r="U2" s="488"/>
      <c r="V2" s="488"/>
      <c r="W2" s="488"/>
      <c r="X2" s="179"/>
      <c r="Y2" s="180"/>
      <c r="Z2" s="181"/>
      <c r="AA2" s="172"/>
      <c r="AB2" s="175"/>
    </row>
    <row r="3" spans="1:37" ht="30" customHeight="1" thickBot="1">
      <c r="A3" s="489" t="s">
        <v>195</v>
      </c>
      <c r="B3" s="489"/>
      <c r="C3" s="489"/>
      <c r="D3" s="489"/>
      <c r="E3" s="489"/>
      <c r="F3" s="489"/>
      <c r="G3" s="489"/>
      <c r="H3" s="489"/>
      <c r="I3" s="489"/>
      <c r="J3" s="489"/>
      <c r="K3" s="489"/>
      <c r="L3" s="489"/>
      <c r="M3" s="489"/>
      <c r="N3" s="489"/>
      <c r="O3" s="489"/>
      <c r="P3" s="489"/>
      <c r="Q3" s="489"/>
      <c r="R3" s="489"/>
      <c r="S3" s="489"/>
      <c r="T3" s="489"/>
      <c r="U3" s="489"/>
      <c r="V3" s="489"/>
      <c r="W3" s="489"/>
      <c r="X3" s="182"/>
      <c r="Y3" s="182"/>
      <c r="Z3" s="183"/>
      <c r="AA3" s="184"/>
      <c r="AB3" s="183"/>
      <c r="AC3" s="58"/>
      <c r="AD3" s="58"/>
      <c r="AE3" s="58"/>
      <c r="AF3" s="58"/>
      <c r="AG3" s="58"/>
      <c r="AH3" s="58"/>
      <c r="AI3" s="58"/>
      <c r="AJ3" s="58"/>
      <c r="AK3" s="58"/>
    </row>
    <row r="4" spans="1:37" ht="30" customHeight="1">
      <c r="A4" s="480" t="s">
        <v>95</v>
      </c>
      <c r="B4" s="494" t="s">
        <v>124</v>
      </c>
      <c r="C4" s="479" t="s">
        <v>5</v>
      </c>
      <c r="D4" s="467" t="s">
        <v>121</v>
      </c>
      <c r="E4" s="467"/>
      <c r="F4" s="467"/>
      <c r="G4" s="467"/>
      <c r="H4" s="467"/>
      <c r="I4" s="467"/>
      <c r="J4" s="467"/>
      <c r="K4" s="467"/>
      <c r="L4" s="467"/>
      <c r="M4" s="467"/>
      <c r="N4" s="467"/>
      <c r="O4" s="467" t="s">
        <v>121</v>
      </c>
      <c r="P4" s="467"/>
      <c r="Q4" s="467"/>
      <c r="R4" s="467"/>
      <c r="S4" s="467"/>
      <c r="T4" s="467"/>
      <c r="U4" s="467"/>
      <c r="V4" s="467"/>
      <c r="W4" s="468"/>
      <c r="X4" s="467"/>
      <c r="Y4" s="467"/>
      <c r="Z4" s="479" t="s">
        <v>138</v>
      </c>
      <c r="AA4" s="479"/>
      <c r="AB4" s="477" t="s">
        <v>141</v>
      </c>
      <c r="AC4" s="58"/>
      <c r="AD4" s="58"/>
      <c r="AE4" s="58"/>
      <c r="AF4" s="58"/>
      <c r="AG4" s="58"/>
      <c r="AH4" s="58"/>
      <c r="AI4" s="58"/>
      <c r="AJ4" s="58"/>
      <c r="AK4" s="58"/>
    </row>
    <row r="5" spans="1:28" ht="54.75" customHeight="1">
      <c r="A5" s="481"/>
      <c r="B5" s="495"/>
      <c r="C5" s="472"/>
      <c r="D5" s="483" t="s">
        <v>125</v>
      </c>
      <c r="E5" s="483" t="s">
        <v>126</v>
      </c>
      <c r="F5" s="470" t="s">
        <v>6</v>
      </c>
      <c r="G5" s="472" t="s">
        <v>7</v>
      </c>
      <c r="H5" s="472"/>
      <c r="I5" s="483" t="s">
        <v>134</v>
      </c>
      <c r="J5" s="483" t="s">
        <v>133</v>
      </c>
      <c r="K5" s="498" t="s">
        <v>127</v>
      </c>
      <c r="L5" s="499"/>
      <c r="M5" s="490" t="s">
        <v>128</v>
      </c>
      <c r="N5" s="491"/>
      <c r="O5" s="475" t="s">
        <v>143</v>
      </c>
      <c r="P5" s="475" t="s">
        <v>144</v>
      </c>
      <c r="Q5" s="470" t="s">
        <v>8</v>
      </c>
      <c r="R5" s="472" t="s">
        <v>7</v>
      </c>
      <c r="S5" s="472"/>
      <c r="T5" s="475" t="s">
        <v>131</v>
      </c>
      <c r="U5" s="500" t="s">
        <v>132</v>
      </c>
      <c r="V5" s="472" t="s">
        <v>127</v>
      </c>
      <c r="W5" s="472"/>
      <c r="X5" s="490" t="s">
        <v>135</v>
      </c>
      <c r="Y5" s="491"/>
      <c r="Z5" s="472"/>
      <c r="AA5" s="472"/>
      <c r="AB5" s="478"/>
    </row>
    <row r="6" spans="1:28" ht="114.75" customHeight="1">
      <c r="A6" s="481"/>
      <c r="B6" s="495"/>
      <c r="C6" s="472"/>
      <c r="D6" s="484"/>
      <c r="E6" s="484"/>
      <c r="F6" s="471"/>
      <c r="G6" s="185" t="s">
        <v>1</v>
      </c>
      <c r="H6" s="186" t="s">
        <v>9</v>
      </c>
      <c r="I6" s="484"/>
      <c r="J6" s="484"/>
      <c r="K6" s="185" t="s">
        <v>1</v>
      </c>
      <c r="L6" s="187" t="s">
        <v>220</v>
      </c>
      <c r="M6" s="188" t="s">
        <v>173</v>
      </c>
      <c r="N6" s="189" t="s">
        <v>174</v>
      </c>
      <c r="O6" s="475"/>
      <c r="P6" s="475"/>
      <c r="Q6" s="470"/>
      <c r="R6" s="185" t="s">
        <v>1</v>
      </c>
      <c r="S6" s="186" t="s">
        <v>9</v>
      </c>
      <c r="T6" s="476"/>
      <c r="U6" s="501"/>
      <c r="V6" s="185" t="s">
        <v>1</v>
      </c>
      <c r="W6" s="187" t="s">
        <v>221</v>
      </c>
      <c r="X6" s="190" t="s">
        <v>136</v>
      </c>
      <c r="Y6" s="190" t="s">
        <v>137</v>
      </c>
      <c r="Z6" s="185" t="s">
        <v>139</v>
      </c>
      <c r="AA6" s="191" t="s">
        <v>140</v>
      </c>
      <c r="AB6" s="478"/>
    </row>
    <row r="7" spans="1:28" ht="16.5" customHeight="1">
      <c r="A7" s="482"/>
      <c r="B7" s="496"/>
      <c r="C7" s="472"/>
      <c r="D7" s="185" t="s">
        <v>2</v>
      </c>
      <c r="E7" s="185" t="s">
        <v>2</v>
      </c>
      <c r="F7" s="191" t="s">
        <v>0</v>
      </c>
      <c r="G7" s="185"/>
      <c r="H7" s="186"/>
      <c r="I7" s="383" t="s">
        <v>25</v>
      </c>
      <c r="J7" s="191" t="s">
        <v>10</v>
      </c>
      <c r="K7" s="185"/>
      <c r="L7" s="192"/>
      <c r="M7" s="383" t="s">
        <v>2</v>
      </c>
      <c r="N7" s="383" t="s">
        <v>2</v>
      </c>
      <c r="O7" s="185" t="s">
        <v>2</v>
      </c>
      <c r="P7" s="185" t="s">
        <v>2</v>
      </c>
      <c r="Q7" s="191" t="s">
        <v>0</v>
      </c>
      <c r="R7" s="185"/>
      <c r="S7" s="186"/>
      <c r="T7" s="383" t="s">
        <v>25</v>
      </c>
      <c r="U7" s="191" t="s">
        <v>10</v>
      </c>
      <c r="V7" s="185"/>
      <c r="W7" s="192"/>
      <c r="X7" s="190" t="s">
        <v>2</v>
      </c>
      <c r="Y7" s="190" t="s">
        <v>2</v>
      </c>
      <c r="Z7" s="185" t="s">
        <v>0</v>
      </c>
      <c r="AA7" s="191" t="s">
        <v>0</v>
      </c>
      <c r="AB7" s="193" t="s">
        <v>2</v>
      </c>
    </row>
    <row r="8" spans="1:37" s="89" customFormat="1" ht="18.75" customHeight="1">
      <c r="A8" s="194">
        <v>1</v>
      </c>
      <c r="B8" s="191">
        <f aca="true" t="shared" si="0" ref="B8:AB8">A8+1</f>
        <v>2</v>
      </c>
      <c r="C8" s="191">
        <f t="shared" si="0"/>
        <v>3</v>
      </c>
      <c r="D8" s="191">
        <f t="shared" si="0"/>
        <v>4</v>
      </c>
      <c r="E8" s="191">
        <f t="shared" si="0"/>
        <v>5</v>
      </c>
      <c r="F8" s="191">
        <f t="shared" si="0"/>
        <v>6</v>
      </c>
      <c r="G8" s="191">
        <f t="shared" si="0"/>
        <v>7</v>
      </c>
      <c r="H8" s="191">
        <f t="shared" si="0"/>
        <v>8</v>
      </c>
      <c r="I8" s="191">
        <f t="shared" si="0"/>
        <v>9</v>
      </c>
      <c r="J8" s="191">
        <f t="shared" si="0"/>
        <v>10</v>
      </c>
      <c r="K8" s="191">
        <f t="shared" si="0"/>
        <v>11</v>
      </c>
      <c r="L8" s="191">
        <f t="shared" si="0"/>
        <v>12</v>
      </c>
      <c r="M8" s="191">
        <f t="shared" si="0"/>
        <v>13</v>
      </c>
      <c r="N8" s="191">
        <f t="shared" si="0"/>
        <v>14</v>
      </c>
      <c r="O8" s="191">
        <f t="shared" si="0"/>
        <v>15</v>
      </c>
      <c r="P8" s="191">
        <f t="shared" si="0"/>
        <v>16</v>
      </c>
      <c r="Q8" s="191">
        <f t="shared" si="0"/>
        <v>17</v>
      </c>
      <c r="R8" s="191">
        <f t="shared" si="0"/>
        <v>18</v>
      </c>
      <c r="S8" s="191">
        <f t="shared" si="0"/>
        <v>19</v>
      </c>
      <c r="T8" s="191">
        <f t="shared" si="0"/>
        <v>20</v>
      </c>
      <c r="U8" s="191">
        <f t="shared" si="0"/>
        <v>21</v>
      </c>
      <c r="V8" s="191">
        <f t="shared" si="0"/>
        <v>22</v>
      </c>
      <c r="W8" s="191">
        <f t="shared" si="0"/>
        <v>23</v>
      </c>
      <c r="X8" s="191">
        <f t="shared" si="0"/>
        <v>24</v>
      </c>
      <c r="Y8" s="191">
        <f t="shared" si="0"/>
        <v>25</v>
      </c>
      <c r="Z8" s="191">
        <f t="shared" si="0"/>
        <v>26</v>
      </c>
      <c r="AA8" s="191">
        <f t="shared" si="0"/>
        <v>27</v>
      </c>
      <c r="AB8" s="193">
        <f t="shared" si="0"/>
        <v>28</v>
      </c>
      <c r="AC8" s="88"/>
      <c r="AD8" s="88"/>
      <c r="AE8" s="88"/>
      <c r="AF8" s="88"/>
      <c r="AG8" s="88"/>
      <c r="AH8" s="88"/>
      <c r="AI8" s="88"/>
      <c r="AJ8" s="88"/>
      <c r="AK8" s="88"/>
    </row>
    <row r="9" spans="1:37" ht="30" customHeight="1">
      <c r="A9" s="195"/>
      <c r="B9" s="469" t="s">
        <v>122</v>
      </c>
      <c r="C9" s="469"/>
      <c r="D9" s="469"/>
      <c r="E9" s="469"/>
      <c r="F9" s="469"/>
      <c r="G9" s="469"/>
      <c r="H9" s="469"/>
      <c r="I9" s="469"/>
      <c r="J9" s="469"/>
      <c r="K9" s="469"/>
      <c r="L9" s="469"/>
      <c r="M9" s="469"/>
      <c r="N9" s="469"/>
      <c r="O9" s="469"/>
      <c r="P9" s="469"/>
      <c r="Q9" s="469"/>
      <c r="R9" s="469"/>
      <c r="S9" s="469"/>
      <c r="T9" s="469"/>
      <c r="U9" s="469"/>
      <c r="V9" s="469"/>
      <c r="W9" s="469"/>
      <c r="X9" s="469"/>
      <c r="Y9" s="469"/>
      <c r="Z9" s="469"/>
      <c r="AA9" s="469"/>
      <c r="AB9" s="497"/>
      <c r="AC9" s="59"/>
      <c r="AD9" s="59"/>
      <c r="AE9" s="59"/>
      <c r="AF9" s="59"/>
      <c r="AG9" s="59"/>
      <c r="AH9" s="59"/>
      <c r="AI9" s="59"/>
      <c r="AJ9" s="59"/>
      <c r="AK9" s="59"/>
    </row>
    <row r="10" spans="1:28" ht="17.25" customHeight="1">
      <c r="A10" s="195"/>
      <c r="B10" s="473" t="s">
        <v>123</v>
      </c>
      <c r="C10" s="473"/>
      <c r="D10" s="473"/>
      <c r="E10" s="473"/>
      <c r="F10" s="473"/>
      <c r="G10" s="473"/>
      <c r="H10" s="473"/>
      <c r="I10" s="473"/>
      <c r="J10" s="473"/>
      <c r="K10" s="473"/>
      <c r="L10" s="473"/>
      <c r="M10" s="473"/>
      <c r="N10" s="473"/>
      <c r="O10" s="473"/>
      <c r="P10" s="473"/>
      <c r="Q10" s="473"/>
      <c r="R10" s="473"/>
      <c r="S10" s="473"/>
      <c r="T10" s="473"/>
      <c r="U10" s="473"/>
      <c r="V10" s="473"/>
      <c r="W10" s="473"/>
      <c r="X10" s="473"/>
      <c r="Y10" s="473"/>
      <c r="Z10" s="473"/>
      <c r="AA10" s="473"/>
      <c r="AB10" s="474"/>
    </row>
    <row r="11" spans="1:28" ht="17.25" customHeight="1">
      <c r="A11" s="485" t="s">
        <v>216</v>
      </c>
      <c r="B11" s="485"/>
      <c r="C11" s="485"/>
      <c r="D11" s="394"/>
      <c r="E11" s="394"/>
      <c r="F11" s="394"/>
      <c r="G11" s="394"/>
      <c r="H11" s="394"/>
      <c r="I11" s="394"/>
      <c r="J11" s="394"/>
      <c r="K11" s="394"/>
      <c r="L11" s="394"/>
      <c r="M11" s="394"/>
      <c r="N11" s="394"/>
      <c r="O11" s="394"/>
      <c r="P11" s="394"/>
      <c r="Q11" s="394"/>
      <c r="R11" s="394"/>
      <c r="S11" s="394"/>
      <c r="T11" s="394"/>
      <c r="U11" s="394"/>
      <c r="V11" s="394"/>
      <c r="W11" s="394"/>
      <c r="X11" s="394"/>
      <c r="Y11" s="394"/>
      <c r="Z11" s="394"/>
      <c r="AA11" s="394"/>
      <c r="AB11" s="395"/>
    </row>
    <row r="12" spans="1:37" s="61" customFormat="1" ht="30" customHeight="1">
      <c r="A12" s="196">
        <v>1</v>
      </c>
      <c r="B12" s="197" t="s">
        <v>19</v>
      </c>
      <c r="C12" s="198" t="s">
        <v>11</v>
      </c>
      <c r="D12" s="199" t="e">
        <f>ROUND(M12/L12,5)</f>
        <v>#DIV/0!</v>
      </c>
      <c r="E12" s="199" t="e">
        <f>ROUND(N12/L12,5)</f>
        <v>#DIV/0!</v>
      </c>
      <c r="F12" s="200" t="e">
        <f>ROUND(E12/D12%,1)</f>
        <v>#DIV/0!</v>
      </c>
      <c r="G12" s="198" t="s">
        <v>12</v>
      </c>
      <c r="H12" s="201" t="e">
        <f>L12/I12</f>
        <v>#DIV/0!</v>
      </c>
      <c r="I12" s="199">
        <f>SUM(I13:I14)</f>
        <v>0</v>
      </c>
      <c r="J12" s="200">
        <f>SUM(J13:J14)</f>
        <v>0</v>
      </c>
      <c r="K12" s="198" t="e">
        <f>#REF!</f>
        <v>#REF!</v>
      </c>
      <c r="L12" s="202">
        <f>SUM(L13:L14)</f>
        <v>0</v>
      </c>
      <c r="M12" s="199">
        <f>SUM(M13:M14)</f>
        <v>0</v>
      </c>
      <c r="N12" s="199">
        <f>SUM(N13:N14)</f>
        <v>0</v>
      </c>
      <c r="O12" s="199" t="e">
        <f>X12/W12</f>
        <v>#DIV/0!</v>
      </c>
      <c r="P12" s="203" t="e">
        <f>Y12/W12</f>
        <v>#DIV/0!</v>
      </c>
      <c r="Q12" s="204" t="e">
        <f aca="true" t="shared" si="1" ref="Q12:Q18">ROUND(P12/O12%,1)</f>
        <v>#DIV/0!</v>
      </c>
      <c r="R12" s="198" t="e">
        <f>#REF!</f>
        <v>#REF!</v>
      </c>
      <c r="S12" s="205" t="e">
        <f>W12/T12</f>
        <v>#DIV/0!</v>
      </c>
      <c r="T12" s="199">
        <f>SUM(T13:T14)</f>
        <v>0</v>
      </c>
      <c r="U12" s="200">
        <f>SUM(U13:U14)</f>
        <v>0</v>
      </c>
      <c r="V12" s="198" t="e">
        <f>K12</f>
        <v>#REF!</v>
      </c>
      <c r="W12" s="202">
        <f>SUM(W13:W14)</f>
        <v>0</v>
      </c>
      <c r="X12" s="202">
        <f>SUM(X13:X14)</f>
        <v>0</v>
      </c>
      <c r="Y12" s="202">
        <f>SUM(Y13:Y14)</f>
        <v>0</v>
      </c>
      <c r="Z12" s="199" t="e">
        <f>ROUND(X12/M12%,1)</f>
        <v>#DIV/0!</v>
      </c>
      <c r="AA12" s="200" t="e">
        <f>ROUND(Y12/N12%,1)</f>
        <v>#DIV/0!</v>
      </c>
      <c r="AB12" s="206">
        <f>SUM(AB13:AB14)</f>
        <v>0</v>
      </c>
      <c r="AC12" s="60"/>
      <c r="AD12" s="60"/>
      <c r="AE12" s="60"/>
      <c r="AF12" s="60"/>
      <c r="AG12" s="60"/>
      <c r="AH12" s="60"/>
      <c r="AI12" s="60"/>
      <c r="AJ12" s="60"/>
      <c r="AK12" s="60"/>
    </row>
    <row r="13" spans="1:28" ht="30" customHeight="1">
      <c r="A13" s="195"/>
      <c r="B13" s="207" t="s">
        <v>129</v>
      </c>
      <c r="C13" s="185" t="s">
        <v>11</v>
      </c>
      <c r="D13" s="104"/>
      <c r="E13" s="208"/>
      <c r="F13" s="204" t="e">
        <f>ROUND(E13/D13%,1)</f>
        <v>#DIV/0!</v>
      </c>
      <c r="G13" s="185" t="s">
        <v>12</v>
      </c>
      <c r="H13" s="209" t="e">
        <f>L13/I13</f>
        <v>#DIV/0!</v>
      </c>
      <c r="I13" s="104"/>
      <c r="J13" s="204"/>
      <c r="K13" s="185" t="s">
        <v>11</v>
      </c>
      <c r="L13" s="210"/>
      <c r="M13" s="104">
        <f>ROUND(L13*D13,2)</f>
        <v>0</v>
      </c>
      <c r="N13" s="104">
        <f>ROUND(L13*E13,2)</f>
        <v>0</v>
      </c>
      <c r="O13" s="104"/>
      <c r="P13" s="102"/>
      <c r="Q13" s="204" t="e">
        <f t="shared" si="1"/>
        <v>#DIV/0!</v>
      </c>
      <c r="R13" s="185" t="s">
        <v>12</v>
      </c>
      <c r="S13" s="211" t="e">
        <f>W13/T13</f>
        <v>#DIV/0!</v>
      </c>
      <c r="T13" s="104"/>
      <c r="U13" s="204"/>
      <c r="V13" s="185" t="s">
        <v>11</v>
      </c>
      <c r="W13" s="210"/>
      <c r="X13" s="210">
        <f>ROUND(W13*O13,2)</f>
        <v>0</v>
      </c>
      <c r="Y13" s="210">
        <f>ROUND(W13*P13,2)</f>
        <v>0</v>
      </c>
      <c r="Z13" s="199" t="e">
        <f>ROUND(X13/M13%,1)</f>
        <v>#DIV/0!</v>
      </c>
      <c r="AA13" s="200" t="e">
        <f aca="true" t="shared" si="2" ref="Z13:AA18">ROUND(Y13/N13%,1)</f>
        <v>#DIV/0!</v>
      </c>
      <c r="AB13" s="212">
        <f>X13-Y13</f>
        <v>0</v>
      </c>
    </row>
    <row r="14" spans="1:28" ht="30" customHeight="1">
      <c r="A14" s="195"/>
      <c r="B14" s="207" t="s">
        <v>130</v>
      </c>
      <c r="C14" s="185" t="s">
        <v>11</v>
      </c>
      <c r="D14" s="104"/>
      <c r="E14" s="104"/>
      <c r="F14" s="204" t="e">
        <f>ROUND(E14/D14%,1)</f>
        <v>#DIV/0!</v>
      </c>
      <c r="G14" s="185" t="s">
        <v>12</v>
      </c>
      <c r="H14" s="213"/>
      <c r="I14" s="104"/>
      <c r="J14" s="204"/>
      <c r="K14" s="185" t="s">
        <v>11</v>
      </c>
      <c r="L14" s="210">
        <f>ROUND(H14*I14,5)</f>
        <v>0</v>
      </c>
      <c r="M14" s="104">
        <f>ROUND(L14*D14,2)</f>
        <v>0</v>
      </c>
      <c r="N14" s="104">
        <f>ROUND(L14*E14,2)</f>
        <v>0</v>
      </c>
      <c r="O14" s="104"/>
      <c r="P14" s="214"/>
      <c r="Q14" s="204" t="e">
        <f t="shared" si="1"/>
        <v>#DIV/0!</v>
      </c>
      <c r="R14" s="185" t="s">
        <v>12</v>
      </c>
      <c r="S14" s="215"/>
      <c r="T14" s="104"/>
      <c r="U14" s="204"/>
      <c r="V14" s="185" t="s">
        <v>11</v>
      </c>
      <c r="W14" s="210">
        <f>ROUND(S14*T14,5)</f>
        <v>0</v>
      </c>
      <c r="X14" s="210">
        <f>ROUND(W14*O14,2)</f>
        <v>0</v>
      </c>
      <c r="Y14" s="210">
        <f>ROUND(W14*P14,2)</f>
        <v>0</v>
      </c>
      <c r="Z14" s="199" t="e">
        <f>ROUND(X14/M14%,1)</f>
        <v>#DIV/0!</v>
      </c>
      <c r="AA14" s="200" t="e">
        <f>ROUND(Y14/N14%,1)</f>
        <v>#DIV/0!</v>
      </c>
      <c r="AB14" s="212">
        <f>X14-Y14</f>
        <v>0</v>
      </c>
    </row>
    <row r="15" spans="1:37" s="62" customFormat="1" ht="30" customHeight="1">
      <c r="A15" s="196">
        <v>2</v>
      </c>
      <c r="B15" s="469" t="s">
        <v>20</v>
      </c>
      <c r="C15" s="469"/>
      <c r="D15" s="199" t="e">
        <f>ROUND(M15/L15,5)</f>
        <v>#DIV/0!</v>
      </c>
      <c r="E15" s="199" t="e">
        <f>ROUND(N15/L15,5)</f>
        <v>#DIV/0!</v>
      </c>
      <c r="F15" s="200"/>
      <c r="G15" s="198"/>
      <c r="H15" s="203" t="e">
        <f>L15/J15</f>
        <v>#DIV/0!</v>
      </c>
      <c r="I15" s="199">
        <f>SUM(I16:I19)</f>
        <v>0</v>
      </c>
      <c r="J15" s="200">
        <f>SUM(J16:J19)</f>
        <v>0</v>
      </c>
      <c r="K15" s="198" t="str">
        <f>K16</f>
        <v>куб.м</v>
      </c>
      <c r="L15" s="202">
        <f>L16+L18+L20</f>
        <v>0</v>
      </c>
      <c r="M15" s="199">
        <f>SUM(M16:M20)</f>
        <v>0</v>
      </c>
      <c r="N15" s="199">
        <f>SUM(N16:N20)</f>
        <v>0</v>
      </c>
      <c r="O15" s="199" t="e">
        <f>X15/W15</f>
        <v>#DIV/0!</v>
      </c>
      <c r="P15" s="199" t="e">
        <f>Y15/W15</f>
        <v>#DIV/0!</v>
      </c>
      <c r="Q15" s="204" t="e">
        <f t="shared" si="1"/>
        <v>#DIV/0!</v>
      </c>
      <c r="R15" s="198" t="str">
        <f>R16</f>
        <v>м3/чел./мес.</v>
      </c>
      <c r="S15" s="203" t="e">
        <f>W15/U15</f>
        <v>#DIV/0!</v>
      </c>
      <c r="T15" s="199">
        <f>SUM(T16:T19)</f>
        <v>0</v>
      </c>
      <c r="U15" s="200">
        <f>SUM(U16:U19)</f>
        <v>0</v>
      </c>
      <c r="V15" s="198" t="str">
        <f>K15</f>
        <v>куб.м</v>
      </c>
      <c r="W15" s="202">
        <f>W16+W18+W20</f>
        <v>0</v>
      </c>
      <c r="X15" s="202">
        <f>SUM(X16:X20)</f>
        <v>0</v>
      </c>
      <c r="Y15" s="202">
        <f>SUM(Y16:Y20)</f>
        <v>0</v>
      </c>
      <c r="Z15" s="199" t="e">
        <f t="shared" si="2"/>
        <v>#DIV/0!</v>
      </c>
      <c r="AA15" s="200" t="e">
        <f t="shared" si="2"/>
        <v>#DIV/0!</v>
      </c>
      <c r="AB15" s="206">
        <f>SUM(AB16:AB20)</f>
        <v>0</v>
      </c>
      <c r="AC15" s="60"/>
      <c r="AD15" s="60"/>
      <c r="AE15" s="60"/>
      <c r="AF15" s="60"/>
      <c r="AG15" s="60"/>
      <c r="AH15" s="60"/>
      <c r="AI15" s="60"/>
      <c r="AJ15" s="60"/>
      <c r="AK15" s="60"/>
    </row>
    <row r="16" spans="1:37" s="64" customFormat="1" ht="30" customHeight="1" hidden="1">
      <c r="A16" s="195"/>
      <c r="B16" s="216" t="s">
        <v>175</v>
      </c>
      <c r="C16" s="217" t="s">
        <v>176</v>
      </c>
      <c r="D16" s="104"/>
      <c r="E16" s="104"/>
      <c r="F16" s="210" t="e">
        <f>ROUND(E16/D16%,1)</f>
        <v>#DIV/0!</v>
      </c>
      <c r="G16" s="185" t="s">
        <v>14</v>
      </c>
      <c r="H16" s="102" t="s">
        <v>4</v>
      </c>
      <c r="I16" s="218"/>
      <c r="J16" s="204"/>
      <c r="K16" s="217" t="s">
        <v>89</v>
      </c>
      <c r="L16" s="210"/>
      <c r="M16" s="104">
        <f>ROUND(L16*D16,3)</f>
        <v>0</v>
      </c>
      <c r="N16" s="104">
        <f>ROUND(L16*E16,3)</f>
        <v>0</v>
      </c>
      <c r="O16" s="104"/>
      <c r="P16" s="104"/>
      <c r="Q16" s="204" t="e">
        <f t="shared" si="1"/>
        <v>#DIV/0!</v>
      </c>
      <c r="R16" s="185" t="s">
        <v>14</v>
      </c>
      <c r="S16" s="102" t="s">
        <v>4</v>
      </c>
      <c r="T16" s="104"/>
      <c r="U16" s="204"/>
      <c r="V16" s="217" t="s">
        <v>89</v>
      </c>
      <c r="W16" s="210"/>
      <c r="X16" s="210">
        <f>ROUND(O16*W16,3)</f>
        <v>0</v>
      </c>
      <c r="Y16" s="210">
        <f>ROUND(W16*P16,3)</f>
        <v>0</v>
      </c>
      <c r="Z16" s="104" t="e">
        <f t="shared" si="2"/>
        <v>#DIV/0!</v>
      </c>
      <c r="AA16" s="204" t="e">
        <f t="shared" si="2"/>
        <v>#DIV/0!</v>
      </c>
      <c r="AB16" s="212">
        <f>X16-Y16</f>
        <v>0</v>
      </c>
      <c r="AC16" s="63"/>
      <c r="AD16" s="63"/>
      <c r="AE16" s="63"/>
      <c r="AF16" s="63"/>
      <c r="AG16" s="63"/>
      <c r="AH16" s="63"/>
      <c r="AI16" s="63"/>
      <c r="AJ16" s="63"/>
      <c r="AK16" s="63"/>
    </row>
    <row r="17" spans="1:37" s="64" customFormat="1" ht="30" customHeight="1">
      <c r="A17" s="195"/>
      <c r="B17" s="216" t="s">
        <v>177</v>
      </c>
      <c r="C17" s="217" t="s">
        <v>11</v>
      </c>
      <c r="D17" s="104"/>
      <c r="E17" s="104"/>
      <c r="F17" s="210" t="e">
        <f>ROUND(E17/D17%,1)</f>
        <v>#DIV/0!</v>
      </c>
      <c r="G17" s="219" t="s">
        <v>153</v>
      </c>
      <c r="H17" s="102" t="e">
        <f>L17/J17</f>
        <v>#DIV/0!</v>
      </c>
      <c r="I17" s="218"/>
      <c r="J17" s="204"/>
      <c r="K17" s="185" t="s">
        <v>11</v>
      </c>
      <c r="L17" s="210"/>
      <c r="M17" s="104">
        <f>ROUND(L17*D17,2)</f>
        <v>0</v>
      </c>
      <c r="N17" s="104">
        <f>ROUND(L17*E17,2)</f>
        <v>0</v>
      </c>
      <c r="O17" s="104"/>
      <c r="P17" s="104"/>
      <c r="Q17" s="204" t="e">
        <f t="shared" si="1"/>
        <v>#DIV/0!</v>
      </c>
      <c r="R17" s="219" t="s">
        <v>153</v>
      </c>
      <c r="S17" s="102" t="e">
        <f>W17/U17</f>
        <v>#DIV/0!</v>
      </c>
      <c r="T17" s="104"/>
      <c r="U17" s="204"/>
      <c r="V17" s="185" t="s">
        <v>11</v>
      </c>
      <c r="W17" s="210"/>
      <c r="X17" s="210">
        <f>ROUND(O17*W17,2)</f>
        <v>0</v>
      </c>
      <c r="Y17" s="210">
        <f>ROUND(W17*P17,2)</f>
        <v>0</v>
      </c>
      <c r="Z17" s="104" t="e">
        <f>ROUND(X17/M17%,1)</f>
        <v>#DIV/0!</v>
      </c>
      <c r="AA17" s="204" t="e">
        <f>ROUND(Y17/N17%,1)</f>
        <v>#DIV/0!</v>
      </c>
      <c r="AB17" s="212">
        <f>X17-Y17</f>
        <v>0</v>
      </c>
      <c r="AC17" s="63"/>
      <c r="AD17" s="63"/>
      <c r="AE17" s="63"/>
      <c r="AF17" s="63"/>
      <c r="AG17" s="63"/>
      <c r="AH17" s="63"/>
      <c r="AI17" s="63"/>
      <c r="AJ17" s="63"/>
      <c r="AK17" s="63"/>
    </row>
    <row r="18" spans="1:37" s="64" customFormat="1" ht="30" customHeight="1">
      <c r="A18" s="220"/>
      <c r="B18" s="216" t="s">
        <v>177</v>
      </c>
      <c r="C18" s="217" t="s">
        <v>176</v>
      </c>
      <c r="D18" s="104"/>
      <c r="E18" s="104"/>
      <c r="F18" s="204" t="e">
        <f>ROUND(E18/D18%,1)</f>
        <v>#DIV/0!</v>
      </c>
      <c r="G18" s="185" t="s">
        <v>14</v>
      </c>
      <c r="H18" s="102" t="e">
        <f>L18/J18</f>
        <v>#DIV/0!</v>
      </c>
      <c r="I18" s="218">
        <f>I17</f>
        <v>0</v>
      </c>
      <c r="J18" s="204"/>
      <c r="K18" s="217" t="s">
        <v>89</v>
      </c>
      <c r="L18" s="210"/>
      <c r="M18" s="104">
        <f>ROUND(L18*D18,2)</f>
        <v>0</v>
      </c>
      <c r="N18" s="104">
        <f>ROUND(L18*E18,2)</f>
        <v>0</v>
      </c>
      <c r="O18" s="221"/>
      <c r="P18" s="104"/>
      <c r="Q18" s="204" t="e">
        <f t="shared" si="1"/>
        <v>#DIV/0!</v>
      </c>
      <c r="R18" s="185" t="s">
        <v>14</v>
      </c>
      <c r="S18" s="102" t="e">
        <f>W18/U18</f>
        <v>#DIV/0!</v>
      </c>
      <c r="T18" s="104"/>
      <c r="U18" s="204"/>
      <c r="V18" s="217" t="s">
        <v>89</v>
      </c>
      <c r="W18" s="210"/>
      <c r="X18" s="210">
        <f>ROUND(O18*W18,2)</f>
        <v>0</v>
      </c>
      <c r="Y18" s="210">
        <f>ROUND(W18*P18,2)</f>
        <v>0</v>
      </c>
      <c r="Z18" s="104" t="e">
        <f t="shared" si="2"/>
        <v>#DIV/0!</v>
      </c>
      <c r="AA18" s="204" t="e">
        <f t="shared" si="2"/>
        <v>#DIV/0!</v>
      </c>
      <c r="AB18" s="212">
        <f>X18-Y18</f>
        <v>0</v>
      </c>
      <c r="AC18" s="63"/>
      <c r="AD18" s="63"/>
      <c r="AE18" s="63"/>
      <c r="AF18" s="63"/>
      <c r="AG18" s="63"/>
      <c r="AH18" s="63"/>
      <c r="AI18" s="63"/>
      <c r="AJ18" s="63"/>
      <c r="AK18" s="63"/>
    </row>
    <row r="19" spans="1:37" s="64" customFormat="1" ht="30" customHeight="1">
      <c r="A19" s="220"/>
      <c r="B19" s="216" t="s">
        <v>21</v>
      </c>
      <c r="C19" s="217" t="s">
        <v>11</v>
      </c>
      <c r="D19" s="104"/>
      <c r="E19" s="104"/>
      <c r="F19" s="204" t="e">
        <f>ROUND(E19/D19%,1)</f>
        <v>#DIV/0!</v>
      </c>
      <c r="G19" s="219" t="s">
        <v>153</v>
      </c>
      <c r="H19" s="222"/>
      <c r="I19" s="218"/>
      <c r="J19" s="204"/>
      <c r="K19" s="185" t="s">
        <v>11</v>
      </c>
      <c r="L19" s="210">
        <f>ROUND(H19*J19,5)</f>
        <v>0</v>
      </c>
      <c r="M19" s="104">
        <f>ROUND(L19*D19,2)</f>
        <v>0</v>
      </c>
      <c r="N19" s="104">
        <f>ROUND(L19*E19,2)</f>
        <v>0</v>
      </c>
      <c r="O19" s="104"/>
      <c r="P19" s="104"/>
      <c r="Q19" s="204" t="e">
        <f aca="true" t="shared" si="3" ref="Q19:Q28">ROUND(P19/O19%,1)</f>
        <v>#DIV/0!</v>
      </c>
      <c r="R19" s="219" t="s">
        <v>153</v>
      </c>
      <c r="S19" s="222"/>
      <c r="T19" s="104"/>
      <c r="U19" s="204"/>
      <c r="V19" s="185" t="s">
        <v>11</v>
      </c>
      <c r="W19" s="210">
        <f>ROUND(S19*U19,5)</f>
        <v>0</v>
      </c>
      <c r="X19" s="210">
        <f>ROUND(O19*W19,2)</f>
        <v>0</v>
      </c>
      <c r="Y19" s="210">
        <f>ROUND(W19*P19,2)</f>
        <v>0</v>
      </c>
      <c r="Z19" s="104" t="e">
        <f>ROUND(X19/M19%,1)</f>
        <v>#DIV/0!</v>
      </c>
      <c r="AA19" s="204" t="e">
        <f>ROUND(Y19/N19%,1)</f>
        <v>#DIV/0!</v>
      </c>
      <c r="AB19" s="212">
        <f>X19-Y19</f>
        <v>0</v>
      </c>
      <c r="AC19" s="63"/>
      <c r="AD19" s="63"/>
      <c r="AE19" s="63"/>
      <c r="AF19" s="63"/>
      <c r="AG19" s="63"/>
      <c r="AH19" s="63"/>
      <c r="AI19" s="63"/>
      <c r="AJ19" s="63"/>
      <c r="AK19" s="63"/>
    </row>
    <row r="20" spans="1:28" s="65" customFormat="1" ht="30" customHeight="1">
      <c r="A20" s="220"/>
      <c r="B20" s="216" t="s">
        <v>21</v>
      </c>
      <c r="C20" s="217" t="s">
        <v>176</v>
      </c>
      <c r="D20" s="104"/>
      <c r="E20" s="104"/>
      <c r="F20" s="204" t="e">
        <f>ROUND(E20/D20%,1)</f>
        <v>#DIV/0!</v>
      </c>
      <c r="G20" s="219" t="s">
        <v>14</v>
      </c>
      <c r="H20" s="102"/>
      <c r="I20" s="218">
        <f>I19</f>
        <v>0</v>
      </c>
      <c r="J20" s="204">
        <f>J19</f>
        <v>0</v>
      </c>
      <c r="K20" s="217" t="s">
        <v>89</v>
      </c>
      <c r="L20" s="210">
        <f>ROUND(H20*J20,5)</f>
        <v>0</v>
      </c>
      <c r="M20" s="104">
        <f>ROUND(L20*D20,2)</f>
        <v>0</v>
      </c>
      <c r="N20" s="104">
        <f>ROUND(L20*E20,2)</f>
        <v>0</v>
      </c>
      <c r="O20" s="104"/>
      <c r="P20" s="104"/>
      <c r="Q20" s="204" t="e">
        <f t="shared" si="3"/>
        <v>#DIV/0!</v>
      </c>
      <c r="R20" s="219" t="s">
        <v>14</v>
      </c>
      <c r="S20" s="222"/>
      <c r="T20" s="104"/>
      <c r="U20" s="204"/>
      <c r="V20" s="217" t="s">
        <v>89</v>
      </c>
      <c r="W20" s="210">
        <f>ROUND(S20*U20,5)</f>
        <v>0</v>
      </c>
      <c r="X20" s="210">
        <f>ROUND(O20*W20,2)</f>
        <v>0</v>
      </c>
      <c r="Y20" s="210">
        <f>ROUND(W20*P20,2)</f>
        <v>0</v>
      </c>
      <c r="Z20" s="104" t="e">
        <f>ROUND(X20/M20%,1)</f>
        <v>#DIV/0!</v>
      </c>
      <c r="AA20" s="204" t="e">
        <f>ROUND(Y20/N20%,1)</f>
        <v>#DIV/0!</v>
      </c>
      <c r="AB20" s="212">
        <f>X20-Y20</f>
        <v>0</v>
      </c>
    </row>
    <row r="21" spans="1:28" s="62" customFormat="1" ht="30" customHeight="1">
      <c r="A21" s="196">
        <v>3</v>
      </c>
      <c r="B21" s="492" t="s">
        <v>93</v>
      </c>
      <c r="C21" s="493"/>
      <c r="D21" s="199" t="e">
        <f>ROUND(M21/L21,5)</f>
        <v>#DIV/0!</v>
      </c>
      <c r="E21" s="199" t="e">
        <f>ROUND(N21/L21,5)</f>
        <v>#DIV/0!</v>
      </c>
      <c r="F21" s="204"/>
      <c r="G21" s="185"/>
      <c r="H21" s="223" t="e">
        <f>L21/J21</f>
        <v>#DIV/0!</v>
      </c>
      <c r="I21" s="199">
        <f>SUM(I22:I24)</f>
        <v>0</v>
      </c>
      <c r="J21" s="200">
        <f>SUM(J22:J24)</f>
        <v>0</v>
      </c>
      <c r="K21" s="198" t="str">
        <f>K22</f>
        <v>куб.м</v>
      </c>
      <c r="L21" s="202">
        <f>SUM(L22:L24)</f>
        <v>0</v>
      </c>
      <c r="M21" s="199">
        <f>SUM(M22:M24)</f>
        <v>0</v>
      </c>
      <c r="N21" s="199">
        <f>SUM(N22:N24)</f>
        <v>0</v>
      </c>
      <c r="O21" s="199" t="e">
        <f>X21/W21</f>
        <v>#DIV/0!</v>
      </c>
      <c r="P21" s="203" t="e">
        <f>Y21/W21</f>
        <v>#DIV/0!</v>
      </c>
      <c r="Q21" s="204" t="e">
        <f t="shared" si="3"/>
        <v>#DIV/0!</v>
      </c>
      <c r="R21" s="198" t="str">
        <f>R22</f>
        <v>м3/чел./мес.</v>
      </c>
      <c r="S21" s="203" t="e">
        <f>W21/U21</f>
        <v>#DIV/0!</v>
      </c>
      <c r="T21" s="199">
        <f>SUM(T22:T24)</f>
        <v>0</v>
      </c>
      <c r="U21" s="200">
        <f>SUM(U22:U24)</f>
        <v>0</v>
      </c>
      <c r="V21" s="198" t="str">
        <f>V22</f>
        <v>куб.м</v>
      </c>
      <c r="W21" s="202">
        <f>SUM(W22:W24)</f>
        <v>0</v>
      </c>
      <c r="X21" s="202">
        <f>SUM(X22:X24)</f>
        <v>0</v>
      </c>
      <c r="Y21" s="202">
        <f>SUM(Y22:Y24)</f>
        <v>0</v>
      </c>
      <c r="Z21" s="199" t="e">
        <f aca="true" t="shared" si="4" ref="Z21:AA25">ROUND(X21/M21%,1)</f>
        <v>#DIV/0!</v>
      </c>
      <c r="AA21" s="200" t="e">
        <f t="shared" si="4"/>
        <v>#DIV/0!</v>
      </c>
      <c r="AB21" s="199">
        <f>SUM(AB22:AB24)</f>
        <v>0</v>
      </c>
    </row>
    <row r="22" spans="1:37" ht="30" customHeight="1" hidden="1">
      <c r="A22" s="196"/>
      <c r="B22" s="216" t="s">
        <v>175</v>
      </c>
      <c r="C22" s="217" t="s">
        <v>178</v>
      </c>
      <c r="D22" s="104"/>
      <c r="E22" s="104"/>
      <c r="F22" s="204" t="e">
        <f>ROUND(E22/D22%,1)</f>
        <v>#DIV/0!</v>
      </c>
      <c r="G22" s="185" t="s">
        <v>14</v>
      </c>
      <c r="H22" s="224" t="e">
        <f>L22/J22</f>
        <v>#DIV/0!</v>
      </c>
      <c r="I22" s="218"/>
      <c r="J22" s="204"/>
      <c r="K22" s="217" t="s">
        <v>89</v>
      </c>
      <c r="L22" s="210"/>
      <c r="M22" s="104">
        <f>ROUND(D22*L22,2)</f>
        <v>0</v>
      </c>
      <c r="N22" s="104">
        <f>ROUND(E22*L22,2)</f>
        <v>0</v>
      </c>
      <c r="O22" s="104"/>
      <c r="P22" s="214"/>
      <c r="Q22" s="204" t="e">
        <f t="shared" si="3"/>
        <v>#DIV/0!</v>
      </c>
      <c r="R22" s="185" t="s">
        <v>14</v>
      </c>
      <c r="S22" s="102" t="e">
        <f>W22/U22</f>
        <v>#DIV/0!</v>
      </c>
      <c r="T22" s="104"/>
      <c r="U22" s="204"/>
      <c r="V22" s="217" t="s">
        <v>89</v>
      </c>
      <c r="W22" s="210"/>
      <c r="X22" s="210">
        <f>ROUND(O22*W22,3)</f>
        <v>0</v>
      </c>
      <c r="Y22" s="210">
        <f>ROUND(W22*P22,3)</f>
        <v>0</v>
      </c>
      <c r="Z22" s="104" t="e">
        <f t="shared" si="4"/>
        <v>#DIV/0!</v>
      </c>
      <c r="AA22" s="204" t="e">
        <f t="shared" si="4"/>
        <v>#DIV/0!</v>
      </c>
      <c r="AB22" s="212">
        <f>X22-Y22</f>
        <v>0</v>
      </c>
      <c r="AC22" s="57"/>
      <c r="AD22" s="57"/>
      <c r="AE22" s="57"/>
      <c r="AF22" s="57"/>
      <c r="AG22" s="57"/>
      <c r="AH22" s="57"/>
      <c r="AI22" s="57"/>
      <c r="AJ22" s="57"/>
      <c r="AK22" s="57"/>
    </row>
    <row r="23" spans="1:37" ht="30" customHeight="1">
      <c r="A23" s="196"/>
      <c r="B23" s="216" t="s">
        <v>177</v>
      </c>
      <c r="C23" s="217" t="s">
        <v>179</v>
      </c>
      <c r="D23" s="104"/>
      <c r="E23" s="104"/>
      <c r="F23" s="204" t="e">
        <f>ROUND(E23/D23%,1)</f>
        <v>#DIV/0!</v>
      </c>
      <c r="G23" s="185" t="s">
        <v>14</v>
      </c>
      <c r="H23" s="224" t="e">
        <f>L23/J23</f>
        <v>#DIV/0!</v>
      </c>
      <c r="I23" s="218"/>
      <c r="J23" s="204"/>
      <c r="K23" s="217" t="s">
        <v>89</v>
      </c>
      <c r="L23" s="210"/>
      <c r="M23" s="104">
        <f>ROUND(D23*L23,2)</f>
        <v>0</v>
      </c>
      <c r="N23" s="104">
        <f>ROUND(E23*L23,2)</f>
        <v>0</v>
      </c>
      <c r="O23" s="104"/>
      <c r="P23" s="214"/>
      <c r="Q23" s="204" t="e">
        <f t="shared" si="3"/>
        <v>#DIV/0!</v>
      </c>
      <c r="R23" s="185" t="s">
        <v>14</v>
      </c>
      <c r="S23" s="102" t="e">
        <f>W23/U23</f>
        <v>#DIV/0!</v>
      </c>
      <c r="T23" s="104"/>
      <c r="U23" s="204"/>
      <c r="V23" s="217" t="s">
        <v>89</v>
      </c>
      <c r="W23" s="210"/>
      <c r="X23" s="210">
        <f>ROUND(O23*W23,2)</f>
        <v>0</v>
      </c>
      <c r="Y23" s="210">
        <f>ROUND(W23*P23,2)</f>
        <v>0</v>
      </c>
      <c r="Z23" s="104" t="e">
        <f>ROUND(X23/M23%,1)</f>
        <v>#DIV/0!</v>
      </c>
      <c r="AA23" s="204" t="e">
        <f>ROUND(Y23/N23%,1)</f>
        <v>#DIV/0!</v>
      </c>
      <c r="AB23" s="212">
        <f>X23-Y23</f>
        <v>0</v>
      </c>
      <c r="AC23" s="57"/>
      <c r="AD23" s="57"/>
      <c r="AE23" s="57"/>
      <c r="AF23" s="57"/>
      <c r="AG23" s="57"/>
      <c r="AH23" s="57"/>
      <c r="AI23" s="57"/>
      <c r="AJ23" s="57"/>
      <c r="AK23" s="57"/>
    </row>
    <row r="24" spans="1:28" ht="30" customHeight="1">
      <c r="A24" s="195"/>
      <c r="B24" s="216" t="s">
        <v>21</v>
      </c>
      <c r="C24" s="217" t="s">
        <v>176</v>
      </c>
      <c r="D24" s="104"/>
      <c r="E24" s="104"/>
      <c r="F24" s="204" t="e">
        <f>ROUND(E24/D24%,1)</f>
        <v>#DIV/0!</v>
      </c>
      <c r="G24" s="185" t="s">
        <v>14</v>
      </c>
      <c r="H24" s="222"/>
      <c r="I24" s="218"/>
      <c r="J24" s="204"/>
      <c r="K24" s="217" t="s">
        <v>89</v>
      </c>
      <c r="L24" s="210">
        <f>ROUND(H24*J24,5)</f>
        <v>0</v>
      </c>
      <c r="M24" s="104">
        <f>ROUND(D24*L24,2)</f>
        <v>0</v>
      </c>
      <c r="N24" s="104">
        <f>ROUND(E24*L24,2)</f>
        <v>0</v>
      </c>
      <c r="O24" s="104"/>
      <c r="P24" s="214"/>
      <c r="Q24" s="204" t="e">
        <f t="shared" si="3"/>
        <v>#DIV/0!</v>
      </c>
      <c r="R24" s="185" t="s">
        <v>14</v>
      </c>
      <c r="S24" s="222"/>
      <c r="T24" s="104"/>
      <c r="U24" s="204"/>
      <c r="V24" s="217" t="s">
        <v>89</v>
      </c>
      <c r="W24" s="210">
        <f>ROUND(S24*U24,5)</f>
        <v>0</v>
      </c>
      <c r="X24" s="210">
        <f>ROUND(O24*W24,2)</f>
        <v>0</v>
      </c>
      <c r="Y24" s="210">
        <f>ROUND(W24*P24,2)</f>
        <v>0</v>
      </c>
      <c r="Z24" s="104" t="e">
        <f t="shared" si="4"/>
        <v>#DIV/0!</v>
      </c>
      <c r="AA24" s="204" t="e">
        <f t="shared" si="4"/>
        <v>#DIV/0!</v>
      </c>
      <c r="AB24" s="212">
        <f>X24-Y24</f>
        <v>0</v>
      </c>
    </row>
    <row r="25" spans="1:37" s="62" customFormat="1" ht="30" customHeight="1">
      <c r="A25" s="196">
        <v>4</v>
      </c>
      <c r="B25" s="225" t="s">
        <v>142</v>
      </c>
      <c r="C25" s="217"/>
      <c r="D25" s="199" t="e">
        <f>ROUND(M25/L25,5)</f>
        <v>#DIV/0!</v>
      </c>
      <c r="E25" s="199" t="e">
        <f>ROUND(N25/L25,5)</f>
        <v>#DIV/0!</v>
      </c>
      <c r="F25" s="204"/>
      <c r="G25" s="185"/>
      <c r="H25" s="203" t="e">
        <f>L25/J25</f>
        <v>#DIV/0!</v>
      </c>
      <c r="I25" s="199">
        <f>SUM(I26:I28)</f>
        <v>0</v>
      </c>
      <c r="J25" s="200">
        <f>SUM(J26:J28)</f>
        <v>0</v>
      </c>
      <c r="K25" s="198" t="str">
        <f>K26</f>
        <v>куб.м</v>
      </c>
      <c r="L25" s="202">
        <f>SUM(L26:L28)</f>
        <v>0</v>
      </c>
      <c r="M25" s="199">
        <f>SUM(M26:M28)</f>
        <v>0</v>
      </c>
      <c r="N25" s="199">
        <f>SUM(N26:N28)</f>
        <v>0</v>
      </c>
      <c r="O25" s="199" t="e">
        <f>X25/W25</f>
        <v>#DIV/0!</v>
      </c>
      <c r="P25" s="226" t="e">
        <f>Y25/W25</f>
        <v>#DIV/0!</v>
      </c>
      <c r="Q25" s="204" t="e">
        <f t="shared" si="3"/>
        <v>#DIV/0!</v>
      </c>
      <c r="R25" s="198" t="str">
        <f>R26</f>
        <v>м3/чел./мес.</v>
      </c>
      <c r="S25" s="203" t="e">
        <f>W25/U25</f>
        <v>#DIV/0!</v>
      </c>
      <c r="T25" s="199">
        <f>SUM(T26:T28)</f>
        <v>0</v>
      </c>
      <c r="U25" s="200">
        <f>SUM(U26:U28)</f>
        <v>0</v>
      </c>
      <c r="V25" s="198" t="str">
        <f>K25</f>
        <v>куб.м</v>
      </c>
      <c r="W25" s="202">
        <f>SUM(W26:W28)</f>
        <v>0</v>
      </c>
      <c r="X25" s="202">
        <f>SUM(X26:X28)</f>
        <v>0</v>
      </c>
      <c r="Y25" s="202">
        <f>SUM(Y26:Y28)</f>
        <v>0</v>
      </c>
      <c r="Z25" s="199" t="e">
        <f aca="true" t="shared" si="5" ref="Z25:AA28">ROUND(X25/M25%,1)</f>
        <v>#DIV/0!</v>
      </c>
      <c r="AA25" s="200" t="e">
        <f t="shared" si="4"/>
        <v>#DIV/0!</v>
      </c>
      <c r="AB25" s="199">
        <f>SUM(AB26:AB28)</f>
        <v>0</v>
      </c>
      <c r="AC25" s="66"/>
      <c r="AD25" s="66"/>
      <c r="AE25" s="66"/>
      <c r="AF25" s="66"/>
      <c r="AG25" s="66"/>
      <c r="AH25" s="66"/>
      <c r="AI25" s="66"/>
      <c r="AJ25" s="66"/>
      <c r="AK25" s="66"/>
    </row>
    <row r="26" spans="1:28" ht="30" customHeight="1" hidden="1">
      <c r="A26" s="196"/>
      <c r="B26" s="216" t="s">
        <v>175</v>
      </c>
      <c r="C26" s="217" t="s">
        <v>178</v>
      </c>
      <c r="D26" s="104"/>
      <c r="E26" s="104"/>
      <c r="F26" s="204" t="e">
        <f>ROUND(E26/D26%,1)</f>
        <v>#DIV/0!</v>
      </c>
      <c r="G26" s="185" t="s">
        <v>14</v>
      </c>
      <c r="H26" s="102" t="e">
        <f>L26/J26</f>
        <v>#DIV/0!</v>
      </c>
      <c r="I26" s="218"/>
      <c r="J26" s="204"/>
      <c r="K26" s="217" t="s">
        <v>89</v>
      </c>
      <c r="L26" s="210"/>
      <c r="M26" s="104">
        <f>ROUND(D26*L26,2)</f>
        <v>0</v>
      </c>
      <c r="N26" s="104">
        <f>ROUND(E26*L26,2)</f>
        <v>0</v>
      </c>
      <c r="O26" s="104"/>
      <c r="P26" s="104"/>
      <c r="Q26" s="204" t="e">
        <f t="shared" si="3"/>
        <v>#DIV/0!</v>
      </c>
      <c r="R26" s="185" t="s">
        <v>14</v>
      </c>
      <c r="S26" s="102" t="e">
        <f>W26/U26</f>
        <v>#DIV/0!</v>
      </c>
      <c r="T26" s="104"/>
      <c r="U26" s="204"/>
      <c r="V26" s="217" t="s">
        <v>89</v>
      </c>
      <c r="W26" s="210"/>
      <c r="X26" s="210">
        <f>ROUND(O26*W26,3)</f>
        <v>0</v>
      </c>
      <c r="Y26" s="210">
        <f>ROUND(W26*P26,3)</f>
        <v>0</v>
      </c>
      <c r="Z26" s="104" t="e">
        <f t="shared" si="5"/>
        <v>#DIV/0!</v>
      </c>
      <c r="AA26" s="204" t="e">
        <f t="shared" si="5"/>
        <v>#DIV/0!</v>
      </c>
      <c r="AB26" s="212">
        <f>X26-Y26</f>
        <v>0</v>
      </c>
    </row>
    <row r="27" spans="1:28" ht="30" customHeight="1">
      <c r="A27" s="196"/>
      <c r="B27" s="216" t="s">
        <v>177</v>
      </c>
      <c r="C27" s="217" t="s">
        <v>179</v>
      </c>
      <c r="D27" s="104"/>
      <c r="E27" s="104"/>
      <c r="F27" s="204" t="e">
        <f>ROUND(E27/D27%,1)</f>
        <v>#DIV/0!</v>
      </c>
      <c r="G27" s="185" t="s">
        <v>14</v>
      </c>
      <c r="H27" s="102" t="e">
        <f>L27/J27</f>
        <v>#DIV/0!</v>
      </c>
      <c r="I27" s="218"/>
      <c r="J27" s="204"/>
      <c r="K27" s="217" t="s">
        <v>89</v>
      </c>
      <c r="L27" s="210"/>
      <c r="M27" s="104">
        <f>ROUND(D27*L27,2)</f>
        <v>0</v>
      </c>
      <c r="N27" s="104">
        <f>ROUND(E27*L27,2)</f>
        <v>0</v>
      </c>
      <c r="O27" s="104"/>
      <c r="P27" s="104"/>
      <c r="Q27" s="204" t="e">
        <f t="shared" si="3"/>
        <v>#DIV/0!</v>
      </c>
      <c r="R27" s="185" t="s">
        <v>14</v>
      </c>
      <c r="S27" s="102" t="e">
        <f>W27/U27</f>
        <v>#DIV/0!</v>
      </c>
      <c r="T27" s="104"/>
      <c r="U27" s="204"/>
      <c r="V27" s="217" t="s">
        <v>89</v>
      </c>
      <c r="W27" s="210"/>
      <c r="X27" s="210">
        <f>ROUND(O27*W27,2)</f>
        <v>0</v>
      </c>
      <c r="Y27" s="210">
        <f>ROUND(W27*P27,2)</f>
        <v>0</v>
      </c>
      <c r="Z27" s="104" t="e">
        <f>ROUND(X27/M27%,1)</f>
        <v>#DIV/0!</v>
      </c>
      <c r="AA27" s="204" t="e">
        <f>ROUND(Y27/N27%,1)</f>
        <v>#DIV/0!</v>
      </c>
      <c r="AB27" s="212">
        <f>X27-Y27</f>
        <v>0</v>
      </c>
    </row>
    <row r="28" spans="1:28" ht="30" customHeight="1">
      <c r="A28" s="195"/>
      <c r="B28" s="216" t="s">
        <v>13</v>
      </c>
      <c r="C28" s="217" t="s">
        <v>176</v>
      </c>
      <c r="D28" s="104"/>
      <c r="E28" s="104"/>
      <c r="F28" s="204" t="e">
        <f>ROUND(E28/D28%,1)</f>
        <v>#DIV/0!</v>
      </c>
      <c r="G28" s="185" t="s">
        <v>14</v>
      </c>
      <c r="H28" s="224"/>
      <c r="I28" s="218"/>
      <c r="J28" s="204"/>
      <c r="K28" s="217" t="s">
        <v>89</v>
      </c>
      <c r="L28" s="210">
        <f>ROUND(J28*H28,5)</f>
        <v>0</v>
      </c>
      <c r="M28" s="104">
        <f>ROUND(D28*L28,2)</f>
        <v>0</v>
      </c>
      <c r="N28" s="104">
        <f>ROUND(E28*L28,2)</f>
        <v>0</v>
      </c>
      <c r="O28" s="104"/>
      <c r="P28" s="104"/>
      <c r="Q28" s="204" t="e">
        <f t="shared" si="3"/>
        <v>#DIV/0!</v>
      </c>
      <c r="R28" s="185" t="s">
        <v>14</v>
      </c>
      <c r="S28" s="222"/>
      <c r="T28" s="104"/>
      <c r="U28" s="204"/>
      <c r="V28" s="217" t="s">
        <v>89</v>
      </c>
      <c r="W28" s="210">
        <f>ROUND(S28*U28,5)</f>
        <v>0</v>
      </c>
      <c r="X28" s="210">
        <f>ROUND(O28*W28,2)</f>
        <v>0</v>
      </c>
      <c r="Y28" s="210">
        <f>ROUND(W28*P28,2)</f>
        <v>0</v>
      </c>
      <c r="Z28" s="104" t="e">
        <f t="shared" si="5"/>
        <v>#DIV/0!</v>
      </c>
      <c r="AA28" s="204" t="e">
        <f t="shared" si="5"/>
        <v>#DIV/0!</v>
      </c>
      <c r="AB28" s="212">
        <f>X28-Y28</f>
        <v>0</v>
      </c>
    </row>
    <row r="29" spans="1:28" ht="30" customHeight="1" hidden="1">
      <c r="A29" s="196"/>
      <c r="B29" s="227"/>
      <c r="C29" s="217"/>
      <c r="D29" s="218"/>
      <c r="E29" s="104"/>
      <c r="F29" s="204"/>
      <c r="G29" s="185"/>
      <c r="H29" s="102"/>
      <c r="I29" s="104"/>
      <c r="J29" s="204"/>
      <c r="K29" s="217"/>
      <c r="L29" s="210"/>
      <c r="M29" s="104"/>
      <c r="N29" s="104"/>
      <c r="O29" s="218"/>
      <c r="P29" s="104"/>
      <c r="Q29" s="204"/>
      <c r="R29" s="217"/>
      <c r="S29" s="102"/>
      <c r="T29" s="104"/>
      <c r="U29" s="204"/>
      <c r="V29" s="185"/>
      <c r="W29" s="210"/>
      <c r="X29" s="210"/>
      <c r="Y29" s="210"/>
      <c r="Z29" s="104"/>
      <c r="AA29" s="204"/>
      <c r="AB29" s="212"/>
    </row>
    <row r="30" spans="1:37" s="62" customFormat="1" ht="30" customHeight="1">
      <c r="A30" s="196">
        <v>5</v>
      </c>
      <c r="B30" s="225" t="s">
        <v>196</v>
      </c>
      <c r="C30" s="217"/>
      <c r="D30" s="226" t="e">
        <f>ROUND(M30/L30,5)</f>
        <v>#DIV/0!</v>
      </c>
      <c r="E30" s="226" t="e">
        <f>ROUND(N30/L30,5)</f>
        <v>#DIV/0!</v>
      </c>
      <c r="F30" s="204"/>
      <c r="G30" s="185"/>
      <c r="H30" s="203" t="e">
        <f>L30/J30</f>
        <v>#DIV/0!</v>
      </c>
      <c r="I30" s="199">
        <f>I12</f>
        <v>0</v>
      </c>
      <c r="J30" s="200">
        <f>SUM(J31)</f>
        <v>0</v>
      </c>
      <c r="K30" s="198" t="str">
        <f>K31</f>
        <v>квт.час</v>
      </c>
      <c r="L30" s="202">
        <f>SUM(L31:L31)</f>
        <v>0</v>
      </c>
      <c r="M30" s="199">
        <f>SUM(M31:M31)</f>
        <v>0</v>
      </c>
      <c r="N30" s="199">
        <f>SUM(N31:N31)</f>
        <v>0</v>
      </c>
      <c r="O30" s="226" t="e">
        <f>X30/W30</f>
        <v>#DIV/0!</v>
      </c>
      <c r="P30" s="226" t="e">
        <f>Y30/W30</f>
        <v>#DIV/0!</v>
      </c>
      <c r="Q30" s="204" t="e">
        <f>ROUND(P30/O30%,1)</f>
        <v>#DIV/0!</v>
      </c>
      <c r="R30" s="198" t="str">
        <f>R31</f>
        <v>квт.час/чел./мес.</v>
      </c>
      <c r="S30" s="203" t="e">
        <f>W30/U30</f>
        <v>#DIV/0!</v>
      </c>
      <c r="T30" s="199">
        <f>T12</f>
        <v>0</v>
      </c>
      <c r="U30" s="200">
        <f>SUM(U31:U31)</f>
        <v>0</v>
      </c>
      <c r="V30" s="198" t="str">
        <f>V31</f>
        <v>квт.час</v>
      </c>
      <c r="W30" s="202">
        <f>SUM(W31:W31)</f>
        <v>0</v>
      </c>
      <c r="X30" s="202">
        <f>SUM(X31:X31)</f>
        <v>0</v>
      </c>
      <c r="Y30" s="202">
        <f>SUM(Y31:Y31)</f>
        <v>0</v>
      </c>
      <c r="Z30" s="104" t="e">
        <f>ROUND(X30/M30%,1)</f>
        <v>#DIV/0!</v>
      </c>
      <c r="AA30" s="204" t="e">
        <f>ROUND(Y30/N30%,1)</f>
        <v>#DIV/0!</v>
      </c>
      <c r="AB30" s="212">
        <f>X30-Y30</f>
        <v>0</v>
      </c>
      <c r="AC30" s="66"/>
      <c r="AD30" s="66"/>
      <c r="AE30" s="66"/>
      <c r="AF30" s="66"/>
      <c r="AG30" s="66"/>
      <c r="AH30" s="66"/>
      <c r="AI30" s="66"/>
      <c r="AJ30" s="66"/>
      <c r="AK30" s="66"/>
    </row>
    <row r="31" spans="1:28" ht="30" customHeight="1">
      <c r="A31" s="195"/>
      <c r="B31" s="216" t="s">
        <v>15</v>
      </c>
      <c r="C31" s="217" t="s">
        <v>16</v>
      </c>
      <c r="D31" s="104"/>
      <c r="E31" s="104"/>
      <c r="F31" s="204" t="e">
        <f>ROUND(E31/D31%,1)</f>
        <v>#DIV/0!</v>
      </c>
      <c r="G31" s="185" t="s">
        <v>17</v>
      </c>
      <c r="H31" s="102"/>
      <c r="I31" s="104"/>
      <c r="J31" s="204"/>
      <c r="K31" s="217" t="s">
        <v>16</v>
      </c>
      <c r="L31" s="228">
        <f>ROUND(J31*H31,5)</f>
        <v>0</v>
      </c>
      <c r="M31" s="104">
        <f>ROUND(D31*L31,2)</f>
        <v>0</v>
      </c>
      <c r="N31" s="104">
        <f>ROUND(E31*L31,2)</f>
        <v>0</v>
      </c>
      <c r="O31" s="104"/>
      <c r="P31" s="104"/>
      <c r="Q31" s="204" t="e">
        <f>ROUND(P31/O31%,1)</f>
        <v>#DIV/0!</v>
      </c>
      <c r="R31" s="185" t="s">
        <v>17</v>
      </c>
      <c r="S31" s="102"/>
      <c r="T31" s="104"/>
      <c r="U31" s="204"/>
      <c r="V31" s="217" t="s">
        <v>16</v>
      </c>
      <c r="W31" s="210">
        <f>ROUND(U31*S31,5)</f>
        <v>0</v>
      </c>
      <c r="X31" s="210">
        <f>ROUND(O31*W31,2)</f>
        <v>0</v>
      </c>
      <c r="Y31" s="210">
        <f>ROUND(P31*W31,2)</f>
        <v>0</v>
      </c>
      <c r="Z31" s="104" t="e">
        <f>ROUND(X31/M31%,1)</f>
        <v>#DIV/0!</v>
      </c>
      <c r="AA31" s="204" t="e">
        <f>ROUND(Y31/N31%,1)</f>
        <v>#DIV/0!</v>
      </c>
      <c r="AB31" s="212">
        <f>X31-Y31</f>
        <v>0</v>
      </c>
    </row>
    <row r="32" spans="1:28" ht="30" customHeight="1">
      <c r="A32" s="229"/>
      <c r="B32" s="230" t="s">
        <v>3</v>
      </c>
      <c r="C32" s="231" t="s">
        <v>4</v>
      </c>
      <c r="D32" s="159" t="s">
        <v>4</v>
      </c>
      <c r="E32" s="159" t="s">
        <v>4</v>
      </c>
      <c r="F32" s="158" t="s">
        <v>4</v>
      </c>
      <c r="G32" s="231" t="s">
        <v>4</v>
      </c>
      <c r="H32" s="161" t="s">
        <v>4</v>
      </c>
      <c r="I32" s="159" t="s">
        <v>4</v>
      </c>
      <c r="J32" s="158" t="s">
        <v>4</v>
      </c>
      <c r="K32" s="231" t="s">
        <v>4</v>
      </c>
      <c r="L32" s="232" t="s">
        <v>4</v>
      </c>
      <c r="M32" s="159">
        <f>M12+M15+M21+M25+M30</f>
        <v>0</v>
      </c>
      <c r="N32" s="159">
        <f>N12+N15+N21+N25+N30</f>
        <v>0</v>
      </c>
      <c r="O32" s="159" t="s">
        <v>4</v>
      </c>
      <c r="P32" s="159" t="s">
        <v>4</v>
      </c>
      <c r="Q32" s="158" t="s">
        <v>4</v>
      </c>
      <c r="R32" s="231" t="s">
        <v>4</v>
      </c>
      <c r="S32" s="161" t="s">
        <v>4</v>
      </c>
      <c r="T32" s="159" t="s">
        <v>4</v>
      </c>
      <c r="U32" s="158" t="s">
        <v>4</v>
      </c>
      <c r="V32" s="231" t="s">
        <v>4</v>
      </c>
      <c r="W32" s="232" t="s">
        <v>4</v>
      </c>
      <c r="X32" s="232">
        <f>X12+X15+X21+X25+X30</f>
        <v>0</v>
      </c>
      <c r="Y32" s="232">
        <f>Y12+Y15+Y21+Y25+Y30</f>
        <v>0</v>
      </c>
      <c r="Z32" s="199" t="e">
        <f>ROUND(X32/M32%,1)</f>
        <v>#DIV/0!</v>
      </c>
      <c r="AA32" s="200" t="e">
        <f>Y32/N32%</f>
        <v>#DIV/0!</v>
      </c>
      <c r="AB32" s="159">
        <f>AB12+AB15+AB21+AB25+AB30</f>
        <v>0</v>
      </c>
    </row>
    <row r="33" spans="1:28" ht="32.25" customHeight="1" thickBot="1">
      <c r="A33" s="233"/>
      <c r="B33" s="234" t="s">
        <v>18</v>
      </c>
      <c r="C33" s="235" t="s">
        <v>4</v>
      </c>
      <c r="D33" s="236" t="s">
        <v>4</v>
      </c>
      <c r="E33" s="236" t="s">
        <v>4</v>
      </c>
      <c r="F33" s="237" t="s">
        <v>4</v>
      </c>
      <c r="G33" s="238" t="s">
        <v>4</v>
      </c>
      <c r="H33" s="239" t="s">
        <v>4</v>
      </c>
      <c r="I33" s="236" t="s">
        <v>4</v>
      </c>
      <c r="J33" s="237" t="s">
        <v>4</v>
      </c>
      <c r="K33" s="238" t="s">
        <v>4</v>
      </c>
      <c r="L33" s="240" t="s">
        <v>4</v>
      </c>
      <c r="M33" s="236" t="s">
        <v>4</v>
      </c>
      <c r="N33" s="236" t="s">
        <v>4</v>
      </c>
      <c r="O33" s="236" t="s">
        <v>4</v>
      </c>
      <c r="P33" s="236" t="s">
        <v>4</v>
      </c>
      <c r="Q33" s="237" t="s">
        <v>4</v>
      </c>
      <c r="R33" s="238" t="s">
        <v>4</v>
      </c>
      <c r="S33" s="239" t="s">
        <v>4</v>
      </c>
      <c r="T33" s="236" t="s">
        <v>4</v>
      </c>
      <c r="U33" s="237" t="s">
        <v>4</v>
      </c>
      <c r="V33" s="238" t="s">
        <v>4</v>
      </c>
      <c r="W33" s="240" t="s">
        <v>4</v>
      </c>
      <c r="X33" s="240" t="s">
        <v>4</v>
      </c>
      <c r="Y33" s="240">
        <f>ROUND(N32*1,2)</f>
        <v>0</v>
      </c>
      <c r="Z33" s="236" t="s">
        <v>4</v>
      </c>
      <c r="AA33" s="241" t="e">
        <f>ROUND(Y33/N32%,2)</f>
        <v>#DIV/0!</v>
      </c>
      <c r="AB33" s="242">
        <f>X32-Y33</f>
        <v>0</v>
      </c>
    </row>
    <row r="34" spans="1:28" ht="32.25" customHeight="1">
      <c r="A34" s="428"/>
      <c r="B34" s="503" t="s">
        <v>217</v>
      </c>
      <c r="C34" s="504"/>
      <c r="D34" s="504"/>
      <c r="E34" s="504"/>
      <c r="F34" s="244"/>
      <c r="G34" s="245"/>
      <c r="H34" s="246"/>
      <c r="I34" s="165"/>
      <c r="J34" s="244"/>
      <c r="K34" s="245"/>
      <c r="L34" s="166"/>
      <c r="M34" s="165"/>
      <c r="N34" s="165"/>
      <c r="O34" s="165"/>
      <c r="P34" s="165"/>
      <c r="Q34" s="244"/>
      <c r="R34" s="245"/>
      <c r="S34" s="246"/>
      <c r="T34" s="165"/>
      <c r="U34" s="244"/>
      <c r="V34" s="245"/>
      <c r="W34" s="166"/>
      <c r="X34" s="166"/>
      <c r="Y34" s="166"/>
      <c r="Z34" s="165"/>
      <c r="AA34" s="429"/>
      <c r="AB34" s="165"/>
    </row>
    <row r="35" spans="1:28" ht="32.25" customHeight="1">
      <c r="A35" s="196">
        <v>1</v>
      </c>
      <c r="B35" s="197" t="s">
        <v>19</v>
      </c>
      <c r="C35" s="198" t="s">
        <v>11</v>
      </c>
      <c r="D35" s="199" t="e">
        <f>ROUND(M35/L35,5)</f>
        <v>#DIV/0!</v>
      </c>
      <c r="E35" s="199" t="e">
        <f>ROUND(N35/L35,5)</f>
        <v>#DIV/0!</v>
      </c>
      <c r="F35" s="200" t="e">
        <f>ROUND(E35/D35%,1)</f>
        <v>#DIV/0!</v>
      </c>
      <c r="G35" s="198" t="s">
        <v>12</v>
      </c>
      <c r="H35" s="201" t="e">
        <f>L35/I35</f>
        <v>#DIV/0!</v>
      </c>
      <c r="I35" s="199">
        <f>SUM(I36:I37)</f>
        <v>0</v>
      </c>
      <c r="J35" s="200">
        <f>SUM(J36:J37)</f>
        <v>0</v>
      </c>
      <c r="K35" s="198" t="e">
        <f>#REF!</f>
        <v>#REF!</v>
      </c>
      <c r="L35" s="202">
        <f>SUM(L36:L37)</f>
        <v>0</v>
      </c>
      <c r="M35" s="199">
        <f>SUM(M36:M37)</f>
        <v>0</v>
      </c>
      <c r="N35" s="199">
        <f>SUM(N36:N37)</f>
        <v>0</v>
      </c>
      <c r="O35" s="199" t="e">
        <f>X35/W35</f>
        <v>#DIV/0!</v>
      </c>
      <c r="P35" s="203" t="e">
        <f>Y35/W35</f>
        <v>#DIV/0!</v>
      </c>
      <c r="Q35" s="204" t="e">
        <f aca="true" t="shared" si="6" ref="Q35:Q51">ROUND(P35/O35%,1)</f>
        <v>#DIV/0!</v>
      </c>
      <c r="R35" s="198" t="e">
        <f>#REF!</f>
        <v>#REF!</v>
      </c>
      <c r="S35" s="205" t="e">
        <f>W35/T35</f>
        <v>#DIV/0!</v>
      </c>
      <c r="T35" s="199">
        <f>SUM(T36:T37)</f>
        <v>0</v>
      </c>
      <c r="U35" s="200">
        <f>SUM(U36:U37)</f>
        <v>0</v>
      </c>
      <c r="V35" s="198" t="e">
        <f>K35</f>
        <v>#REF!</v>
      </c>
      <c r="W35" s="202">
        <f>SUM(W36:W37)</f>
        <v>0</v>
      </c>
      <c r="X35" s="202">
        <f>SUM(X36:X37)</f>
        <v>0</v>
      </c>
      <c r="Y35" s="202">
        <f>SUM(Y36:Y37)</f>
        <v>0</v>
      </c>
      <c r="Z35" s="199" t="e">
        <f aca="true" t="shared" si="7" ref="Z35:Z51">ROUND(X35/M35%,1)</f>
        <v>#DIV/0!</v>
      </c>
      <c r="AA35" s="200" t="e">
        <f aca="true" t="shared" si="8" ref="AA35:AA51">ROUND(Y35/N35%,1)</f>
        <v>#DIV/0!</v>
      </c>
      <c r="AB35" s="206">
        <f>SUM(AB36:AB37)</f>
        <v>0</v>
      </c>
    </row>
    <row r="36" spans="1:28" ht="32.25" customHeight="1">
      <c r="A36" s="195"/>
      <c r="B36" s="207" t="s">
        <v>129</v>
      </c>
      <c r="C36" s="393" t="s">
        <v>11</v>
      </c>
      <c r="D36" s="104"/>
      <c r="E36" s="208"/>
      <c r="F36" s="204" t="e">
        <f>ROUND(E36/D36%,1)</f>
        <v>#DIV/0!</v>
      </c>
      <c r="G36" s="393" t="s">
        <v>12</v>
      </c>
      <c r="H36" s="209" t="e">
        <f>L36/I36</f>
        <v>#DIV/0!</v>
      </c>
      <c r="I36" s="104"/>
      <c r="J36" s="204"/>
      <c r="K36" s="393" t="s">
        <v>11</v>
      </c>
      <c r="L36" s="210"/>
      <c r="M36" s="104">
        <f>ROUND(L36*D36,2)</f>
        <v>0</v>
      </c>
      <c r="N36" s="104">
        <f>ROUND(L36*E36,2)</f>
        <v>0</v>
      </c>
      <c r="O36" s="104"/>
      <c r="P36" s="102"/>
      <c r="Q36" s="204" t="e">
        <f t="shared" si="6"/>
        <v>#DIV/0!</v>
      </c>
      <c r="R36" s="393" t="s">
        <v>12</v>
      </c>
      <c r="S36" s="211" t="e">
        <f>W36/T36</f>
        <v>#DIV/0!</v>
      </c>
      <c r="T36" s="104"/>
      <c r="U36" s="204"/>
      <c r="V36" s="393" t="s">
        <v>11</v>
      </c>
      <c r="W36" s="210"/>
      <c r="X36" s="210">
        <f>ROUND(W36*O36,2)</f>
        <v>0</v>
      </c>
      <c r="Y36" s="210">
        <f>ROUND(W36*P36,2)</f>
        <v>0</v>
      </c>
      <c r="Z36" s="199" t="e">
        <f t="shared" si="7"/>
        <v>#DIV/0!</v>
      </c>
      <c r="AA36" s="200" t="e">
        <f t="shared" si="8"/>
        <v>#DIV/0!</v>
      </c>
      <c r="AB36" s="212">
        <f>X36-Y36</f>
        <v>0</v>
      </c>
    </row>
    <row r="37" spans="1:28" ht="32.25" customHeight="1">
      <c r="A37" s="195"/>
      <c r="B37" s="207" t="s">
        <v>130</v>
      </c>
      <c r="C37" s="393" t="s">
        <v>11</v>
      </c>
      <c r="D37" s="104"/>
      <c r="E37" s="104"/>
      <c r="F37" s="204" t="e">
        <f>ROUND(E37/D37%,1)</f>
        <v>#DIV/0!</v>
      </c>
      <c r="G37" s="393" t="s">
        <v>12</v>
      </c>
      <c r="H37" s="213"/>
      <c r="I37" s="104"/>
      <c r="J37" s="204"/>
      <c r="K37" s="393" t="s">
        <v>11</v>
      </c>
      <c r="L37" s="210">
        <f>ROUND(H37*I37,5)</f>
        <v>0</v>
      </c>
      <c r="M37" s="104">
        <f>ROUND(L37*D37,2)</f>
        <v>0</v>
      </c>
      <c r="N37" s="104">
        <f>ROUND(L37*E37,2)</f>
        <v>0</v>
      </c>
      <c r="O37" s="104"/>
      <c r="P37" s="214"/>
      <c r="Q37" s="204" t="e">
        <f t="shared" si="6"/>
        <v>#DIV/0!</v>
      </c>
      <c r="R37" s="393" t="s">
        <v>12</v>
      </c>
      <c r="S37" s="215"/>
      <c r="T37" s="104"/>
      <c r="U37" s="204"/>
      <c r="V37" s="393" t="s">
        <v>11</v>
      </c>
      <c r="W37" s="210">
        <f>ROUND(S37*T37,5)</f>
        <v>0</v>
      </c>
      <c r="X37" s="210">
        <f>ROUND(W37*O37,2)</f>
        <v>0</v>
      </c>
      <c r="Y37" s="210">
        <f>ROUND(W37*P37,2)</f>
        <v>0</v>
      </c>
      <c r="Z37" s="199" t="e">
        <f t="shared" si="7"/>
        <v>#DIV/0!</v>
      </c>
      <c r="AA37" s="200" t="e">
        <f t="shared" si="8"/>
        <v>#DIV/0!</v>
      </c>
      <c r="AB37" s="212">
        <f>X37-Y37</f>
        <v>0</v>
      </c>
    </row>
    <row r="38" spans="1:28" ht="32.25" customHeight="1">
      <c r="A38" s="196">
        <v>2</v>
      </c>
      <c r="B38" s="469" t="s">
        <v>20</v>
      </c>
      <c r="C38" s="469"/>
      <c r="D38" s="199" t="e">
        <f>ROUND(M38/L38,5)</f>
        <v>#DIV/0!</v>
      </c>
      <c r="E38" s="199" t="e">
        <f>ROUND(N38/L38,5)</f>
        <v>#DIV/0!</v>
      </c>
      <c r="F38" s="200"/>
      <c r="G38" s="198"/>
      <c r="H38" s="203" t="e">
        <f>L38/J38</f>
        <v>#DIV/0!</v>
      </c>
      <c r="I38" s="199">
        <f>SUM(I39:I42)</f>
        <v>0</v>
      </c>
      <c r="J38" s="200">
        <f>SUM(J39:J42)</f>
        <v>0</v>
      </c>
      <c r="K38" s="198" t="str">
        <f>K39</f>
        <v>куб.м</v>
      </c>
      <c r="L38" s="202">
        <f>L39+L41+L43</f>
        <v>0</v>
      </c>
      <c r="M38" s="199">
        <f>SUM(M39:M43)</f>
        <v>0</v>
      </c>
      <c r="N38" s="199">
        <f>SUM(N39:N43)</f>
        <v>0</v>
      </c>
      <c r="O38" s="199" t="e">
        <f>X38/W38</f>
        <v>#DIV/0!</v>
      </c>
      <c r="P38" s="199" t="e">
        <f>Y38/W38</f>
        <v>#DIV/0!</v>
      </c>
      <c r="Q38" s="204" t="e">
        <f t="shared" si="6"/>
        <v>#DIV/0!</v>
      </c>
      <c r="R38" s="198" t="str">
        <f>R39</f>
        <v>м3/чел./мес.</v>
      </c>
      <c r="S38" s="203" t="e">
        <f>W38/U38</f>
        <v>#DIV/0!</v>
      </c>
      <c r="T38" s="199">
        <f>SUM(T39:T42)</f>
        <v>0</v>
      </c>
      <c r="U38" s="200">
        <f>SUM(U39:U42)</f>
        <v>0</v>
      </c>
      <c r="V38" s="198" t="str">
        <f>K38</f>
        <v>куб.м</v>
      </c>
      <c r="W38" s="202">
        <f>W39+W41+W43</f>
        <v>0</v>
      </c>
      <c r="X38" s="202">
        <f>SUM(X39:X43)</f>
        <v>0</v>
      </c>
      <c r="Y38" s="202">
        <f>SUM(Y39:Y43)</f>
        <v>0</v>
      </c>
      <c r="Z38" s="199" t="e">
        <f t="shared" si="7"/>
        <v>#DIV/0!</v>
      </c>
      <c r="AA38" s="200" t="e">
        <f t="shared" si="8"/>
        <v>#DIV/0!</v>
      </c>
      <c r="AB38" s="206">
        <f>SUM(AB39:AB43)</f>
        <v>0</v>
      </c>
    </row>
    <row r="39" spans="1:28" ht="32.25" customHeight="1">
      <c r="A39" s="195"/>
      <c r="B39" s="216" t="s">
        <v>175</v>
      </c>
      <c r="C39" s="217" t="s">
        <v>176</v>
      </c>
      <c r="D39" s="104"/>
      <c r="E39" s="104"/>
      <c r="F39" s="210" t="e">
        <f>ROUND(E39/D39%,1)</f>
        <v>#DIV/0!</v>
      </c>
      <c r="G39" s="393" t="s">
        <v>14</v>
      </c>
      <c r="H39" s="102" t="s">
        <v>4</v>
      </c>
      <c r="I39" s="218"/>
      <c r="J39" s="204"/>
      <c r="K39" s="217" t="s">
        <v>89</v>
      </c>
      <c r="L39" s="210"/>
      <c r="M39" s="104">
        <f>ROUND(L39*D39,3)</f>
        <v>0</v>
      </c>
      <c r="N39" s="104">
        <f>ROUND(L39*E39,3)</f>
        <v>0</v>
      </c>
      <c r="O39" s="104"/>
      <c r="P39" s="104"/>
      <c r="Q39" s="204" t="e">
        <f t="shared" si="6"/>
        <v>#DIV/0!</v>
      </c>
      <c r="R39" s="393" t="s">
        <v>14</v>
      </c>
      <c r="S39" s="102" t="s">
        <v>4</v>
      </c>
      <c r="T39" s="104"/>
      <c r="U39" s="204"/>
      <c r="V39" s="217" t="s">
        <v>89</v>
      </c>
      <c r="W39" s="210"/>
      <c r="X39" s="210">
        <f>ROUND(O39*W39,3)</f>
        <v>0</v>
      </c>
      <c r="Y39" s="210">
        <f>ROUND(W39*P39,3)</f>
        <v>0</v>
      </c>
      <c r="Z39" s="104" t="e">
        <f t="shared" si="7"/>
        <v>#DIV/0!</v>
      </c>
      <c r="AA39" s="204" t="e">
        <f t="shared" si="8"/>
        <v>#DIV/0!</v>
      </c>
      <c r="AB39" s="212">
        <f>X39-Y39</f>
        <v>0</v>
      </c>
    </row>
    <row r="40" spans="1:28" ht="32.25" customHeight="1">
      <c r="A40" s="195"/>
      <c r="B40" s="216" t="s">
        <v>177</v>
      </c>
      <c r="C40" s="217" t="s">
        <v>11</v>
      </c>
      <c r="D40" s="104"/>
      <c r="E40" s="104"/>
      <c r="F40" s="210" t="e">
        <f>ROUND(E40/D40%,1)</f>
        <v>#DIV/0!</v>
      </c>
      <c r="G40" s="219" t="s">
        <v>153</v>
      </c>
      <c r="H40" s="102" t="e">
        <f>L40/J40</f>
        <v>#DIV/0!</v>
      </c>
      <c r="I40" s="218"/>
      <c r="J40" s="204"/>
      <c r="K40" s="393" t="s">
        <v>11</v>
      </c>
      <c r="L40" s="210"/>
      <c r="M40" s="104">
        <f>ROUND(L40*D40,2)</f>
        <v>0</v>
      </c>
      <c r="N40" s="104">
        <f>ROUND(L40*E40,2)</f>
        <v>0</v>
      </c>
      <c r="O40" s="104"/>
      <c r="P40" s="104"/>
      <c r="Q40" s="204" t="e">
        <f t="shared" si="6"/>
        <v>#DIV/0!</v>
      </c>
      <c r="R40" s="219" t="s">
        <v>153</v>
      </c>
      <c r="S40" s="102" t="e">
        <f>W40/U40</f>
        <v>#DIV/0!</v>
      </c>
      <c r="T40" s="104"/>
      <c r="U40" s="204"/>
      <c r="V40" s="393" t="s">
        <v>11</v>
      </c>
      <c r="W40" s="210"/>
      <c r="X40" s="210">
        <f>ROUND(O40*W40,2)</f>
        <v>0</v>
      </c>
      <c r="Y40" s="210">
        <f>ROUND(W40*P40,2)</f>
        <v>0</v>
      </c>
      <c r="Z40" s="104" t="e">
        <f t="shared" si="7"/>
        <v>#DIV/0!</v>
      </c>
      <c r="AA40" s="204" t="e">
        <f t="shared" si="8"/>
        <v>#DIV/0!</v>
      </c>
      <c r="AB40" s="212">
        <f>X40-Y40</f>
        <v>0</v>
      </c>
    </row>
    <row r="41" spans="1:28" ht="32.25" customHeight="1">
      <c r="A41" s="220"/>
      <c r="B41" s="216" t="s">
        <v>177</v>
      </c>
      <c r="C41" s="217" t="s">
        <v>176</v>
      </c>
      <c r="D41" s="104"/>
      <c r="E41" s="104"/>
      <c r="F41" s="204" t="e">
        <f>ROUND(E41/D41%,1)</f>
        <v>#DIV/0!</v>
      </c>
      <c r="G41" s="393" t="s">
        <v>14</v>
      </c>
      <c r="H41" s="102" t="e">
        <f>L41/J41</f>
        <v>#DIV/0!</v>
      </c>
      <c r="I41" s="218">
        <f>I40</f>
        <v>0</v>
      </c>
      <c r="J41" s="204"/>
      <c r="K41" s="217" t="s">
        <v>89</v>
      </c>
      <c r="L41" s="210"/>
      <c r="M41" s="104">
        <f>ROUND(L41*D41,2)</f>
        <v>0</v>
      </c>
      <c r="N41" s="104">
        <f>ROUND(L41*E41,2)</f>
        <v>0</v>
      </c>
      <c r="O41" s="221"/>
      <c r="P41" s="104"/>
      <c r="Q41" s="204" t="e">
        <f t="shared" si="6"/>
        <v>#DIV/0!</v>
      </c>
      <c r="R41" s="393" t="s">
        <v>14</v>
      </c>
      <c r="S41" s="102" t="e">
        <f>W41/U41</f>
        <v>#DIV/0!</v>
      </c>
      <c r="T41" s="104"/>
      <c r="U41" s="204"/>
      <c r="V41" s="217" t="s">
        <v>89</v>
      </c>
      <c r="W41" s="210"/>
      <c r="X41" s="210">
        <f>ROUND(O41*W41,2)</f>
        <v>0</v>
      </c>
      <c r="Y41" s="210">
        <f>ROUND(W41*P41,2)</f>
        <v>0</v>
      </c>
      <c r="Z41" s="104" t="e">
        <f t="shared" si="7"/>
        <v>#DIV/0!</v>
      </c>
      <c r="AA41" s="204" t="e">
        <f t="shared" si="8"/>
        <v>#DIV/0!</v>
      </c>
      <c r="AB41" s="212">
        <f>X41-Y41</f>
        <v>0</v>
      </c>
    </row>
    <row r="42" spans="1:28" ht="32.25" customHeight="1">
      <c r="A42" s="220"/>
      <c r="B42" s="216" t="s">
        <v>21</v>
      </c>
      <c r="C42" s="217" t="s">
        <v>11</v>
      </c>
      <c r="D42" s="104"/>
      <c r="E42" s="104"/>
      <c r="F42" s="204" t="e">
        <f>ROUND(E42/D42%,1)</f>
        <v>#DIV/0!</v>
      </c>
      <c r="G42" s="219" t="s">
        <v>153</v>
      </c>
      <c r="H42" s="222"/>
      <c r="I42" s="218"/>
      <c r="J42" s="204"/>
      <c r="K42" s="393" t="s">
        <v>11</v>
      </c>
      <c r="L42" s="210">
        <f>ROUND(H42*J42,5)</f>
        <v>0</v>
      </c>
      <c r="M42" s="104">
        <f>ROUND(L42*D42,2)</f>
        <v>0</v>
      </c>
      <c r="N42" s="104">
        <f>ROUND(L42*E42,2)</f>
        <v>0</v>
      </c>
      <c r="O42" s="104"/>
      <c r="P42" s="104"/>
      <c r="Q42" s="204" t="e">
        <f t="shared" si="6"/>
        <v>#DIV/0!</v>
      </c>
      <c r="R42" s="219" t="s">
        <v>153</v>
      </c>
      <c r="S42" s="222"/>
      <c r="T42" s="104"/>
      <c r="U42" s="204"/>
      <c r="V42" s="393" t="s">
        <v>11</v>
      </c>
      <c r="W42" s="210">
        <f>ROUND(S42*U42,5)</f>
        <v>0</v>
      </c>
      <c r="X42" s="210">
        <f>ROUND(O42*W42,2)</f>
        <v>0</v>
      </c>
      <c r="Y42" s="210">
        <f>ROUND(W42*P42,2)</f>
        <v>0</v>
      </c>
      <c r="Z42" s="104" t="e">
        <f t="shared" si="7"/>
        <v>#DIV/0!</v>
      </c>
      <c r="AA42" s="204" t="e">
        <f t="shared" si="8"/>
        <v>#DIV/0!</v>
      </c>
      <c r="AB42" s="212">
        <f>X42-Y42</f>
        <v>0</v>
      </c>
    </row>
    <row r="43" spans="1:28" ht="32.25" customHeight="1">
      <c r="A43" s="220"/>
      <c r="B43" s="216" t="s">
        <v>21</v>
      </c>
      <c r="C43" s="217" t="s">
        <v>176</v>
      </c>
      <c r="D43" s="104"/>
      <c r="E43" s="104"/>
      <c r="F43" s="204" t="e">
        <f>ROUND(E43/D43%,1)</f>
        <v>#DIV/0!</v>
      </c>
      <c r="G43" s="219" t="s">
        <v>14</v>
      </c>
      <c r="H43" s="102"/>
      <c r="I43" s="218">
        <f>I42</f>
        <v>0</v>
      </c>
      <c r="J43" s="204">
        <f>J42</f>
        <v>0</v>
      </c>
      <c r="K43" s="217" t="s">
        <v>89</v>
      </c>
      <c r="L43" s="210">
        <f>ROUND(H43*J43,5)</f>
        <v>0</v>
      </c>
      <c r="M43" s="104">
        <f>ROUND(L43*D43,2)</f>
        <v>0</v>
      </c>
      <c r="N43" s="104">
        <f>ROUND(L43*E43,2)</f>
        <v>0</v>
      </c>
      <c r="O43" s="104"/>
      <c r="P43" s="104"/>
      <c r="Q43" s="204" t="e">
        <f t="shared" si="6"/>
        <v>#DIV/0!</v>
      </c>
      <c r="R43" s="219" t="s">
        <v>14</v>
      </c>
      <c r="S43" s="222"/>
      <c r="T43" s="104"/>
      <c r="U43" s="204"/>
      <c r="V43" s="217" t="s">
        <v>89</v>
      </c>
      <c r="W43" s="210">
        <f>ROUND(S43*U43,5)</f>
        <v>0</v>
      </c>
      <c r="X43" s="210">
        <f>ROUND(O43*W43,2)</f>
        <v>0</v>
      </c>
      <c r="Y43" s="210">
        <f>ROUND(W43*P43,2)</f>
        <v>0</v>
      </c>
      <c r="Z43" s="104" t="e">
        <f t="shared" si="7"/>
        <v>#DIV/0!</v>
      </c>
      <c r="AA43" s="204" t="e">
        <f t="shared" si="8"/>
        <v>#DIV/0!</v>
      </c>
      <c r="AB43" s="212">
        <f>X43-Y43</f>
        <v>0</v>
      </c>
    </row>
    <row r="44" spans="1:28" ht="32.25" customHeight="1">
      <c r="A44" s="196">
        <v>3</v>
      </c>
      <c r="B44" s="492" t="s">
        <v>93</v>
      </c>
      <c r="C44" s="493"/>
      <c r="D44" s="199" t="e">
        <f>ROUND(M44/L44,5)</f>
        <v>#DIV/0!</v>
      </c>
      <c r="E44" s="199" t="e">
        <f>ROUND(N44/L44,5)</f>
        <v>#DIV/0!</v>
      </c>
      <c r="F44" s="204"/>
      <c r="G44" s="393"/>
      <c r="H44" s="223" t="e">
        <f>L44/J44</f>
        <v>#DIV/0!</v>
      </c>
      <c r="I44" s="199">
        <f>SUM(I45:I47)</f>
        <v>0</v>
      </c>
      <c r="J44" s="200">
        <f>SUM(J45:J47)</f>
        <v>0</v>
      </c>
      <c r="K44" s="198" t="str">
        <f>K45</f>
        <v>куб.м</v>
      </c>
      <c r="L44" s="202">
        <f>SUM(L45:L47)</f>
        <v>0</v>
      </c>
      <c r="M44" s="199">
        <f>SUM(M45:M47)</f>
        <v>0</v>
      </c>
      <c r="N44" s="199">
        <f>SUM(N45:N47)</f>
        <v>0</v>
      </c>
      <c r="O44" s="199" t="e">
        <f>X44/W44</f>
        <v>#DIV/0!</v>
      </c>
      <c r="P44" s="203" t="e">
        <f>Y44/W44</f>
        <v>#DIV/0!</v>
      </c>
      <c r="Q44" s="204" t="e">
        <f t="shared" si="6"/>
        <v>#DIV/0!</v>
      </c>
      <c r="R44" s="198" t="str">
        <f>R45</f>
        <v>м3/чел./мес.</v>
      </c>
      <c r="S44" s="203" t="e">
        <f>W44/U44</f>
        <v>#DIV/0!</v>
      </c>
      <c r="T44" s="199">
        <f>SUM(T45:T47)</f>
        <v>0</v>
      </c>
      <c r="U44" s="200">
        <f>SUM(U45:U47)</f>
        <v>0</v>
      </c>
      <c r="V44" s="198" t="str">
        <f>V45</f>
        <v>куб.м</v>
      </c>
      <c r="W44" s="202">
        <f>SUM(W45:W47)</f>
        <v>0</v>
      </c>
      <c r="X44" s="202">
        <f>SUM(X45:X47)</f>
        <v>0</v>
      </c>
      <c r="Y44" s="202">
        <f>SUM(Y45:Y47)</f>
        <v>0</v>
      </c>
      <c r="Z44" s="199" t="e">
        <f t="shared" si="7"/>
        <v>#DIV/0!</v>
      </c>
      <c r="AA44" s="200" t="e">
        <f t="shared" si="8"/>
        <v>#DIV/0!</v>
      </c>
      <c r="AB44" s="199">
        <f>SUM(AB45:AB47)</f>
        <v>0</v>
      </c>
    </row>
    <row r="45" spans="1:28" ht="32.25" customHeight="1">
      <c r="A45" s="196"/>
      <c r="B45" s="216" t="s">
        <v>175</v>
      </c>
      <c r="C45" s="217" t="s">
        <v>178</v>
      </c>
      <c r="D45" s="104"/>
      <c r="E45" s="104"/>
      <c r="F45" s="204" t="e">
        <f>ROUND(E45/D45%,1)</f>
        <v>#DIV/0!</v>
      </c>
      <c r="G45" s="393" t="s">
        <v>14</v>
      </c>
      <c r="H45" s="224" t="e">
        <f>L45/J45</f>
        <v>#DIV/0!</v>
      </c>
      <c r="I45" s="218"/>
      <c r="J45" s="204"/>
      <c r="K45" s="217" t="s">
        <v>89</v>
      </c>
      <c r="L45" s="210"/>
      <c r="M45" s="104">
        <f>ROUND(D45*L45,2)</f>
        <v>0</v>
      </c>
      <c r="N45" s="104">
        <f>ROUND(E45*L45,2)</f>
        <v>0</v>
      </c>
      <c r="O45" s="104"/>
      <c r="P45" s="214"/>
      <c r="Q45" s="204" t="e">
        <f t="shared" si="6"/>
        <v>#DIV/0!</v>
      </c>
      <c r="R45" s="393" t="s">
        <v>14</v>
      </c>
      <c r="S45" s="102" t="e">
        <f>W45/U45</f>
        <v>#DIV/0!</v>
      </c>
      <c r="T45" s="104"/>
      <c r="U45" s="204"/>
      <c r="V45" s="217" t="s">
        <v>89</v>
      </c>
      <c r="W45" s="210"/>
      <c r="X45" s="210">
        <f>ROUND(O45*W45,3)</f>
        <v>0</v>
      </c>
      <c r="Y45" s="210">
        <f>ROUND(W45*P45,3)</f>
        <v>0</v>
      </c>
      <c r="Z45" s="104" t="e">
        <f t="shared" si="7"/>
        <v>#DIV/0!</v>
      </c>
      <c r="AA45" s="204" t="e">
        <f t="shared" si="8"/>
        <v>#DIV/0!</v>
      </c>
      <c r="AB45" s="212">
        <f>X45-Y45</f>
        <v>0</v>
      </c>
    </row>
    <row r="46" spans="1:28" ht="32.25" customHeight="1">
      <c r="A46" s="196"/>
      <c r="B46" s="216" t="s">
        <v>177</v>
      </c>
      <c r="C46" s="217" t="s">
        <v>179</v>
      </c>
      <c r="D46" s="104"/>
      <c r="E46" s="104"/>
      <c r="F46" s="204" t="e">
        <f>ROUND(E46/D46%,1)</f>
        <v>#DIV/0!</v>
      </c>
      <c r="G46" s="393" t="s">
        <v>14</v>
      </c>
      <c r="H46" s="224" t="e">
        <f>L46/J46</f>
        <v>#DIV/0!</v>
      </c>
      <c r="I46" s="218"/>
      <c r="J46" s="204"/>
      <c r="K46" s="217" t="s">
        <v>89</v>
      </c>
      <c r="L46" s="210"/>
      <c r="M46" s="104">
        <f>ROUND(D46*L46,2)</f>
        <v>0</v>
      </c>
      <c r="N46" s="104">
        <f>ROUND(E46*L46,2)</f>
        <v>0</v>
      </c>
      <c r="O46" s="104"/>
      <c r="P46" s="214"/>
      <c r="Q46" s="204" t="e">
        <f t="shared" si="6"/>
        <v>#DIV/0!</v>
      </c>
      <c r="R46" s="393" t="s">
        <v>14</v>
      </c>
      <c r="S46" s="102" t="e">
        <f>W46/U46</f>
        <v>#DIV/0!</v>
      </c>
      <c r="T46" s="104"/>
      <c r="U46" s="204"/>
      <c r="V46" s="217" t="s">
        <v>89</v>
      </c>
      <c r="W46" s="210"/>
      <c r="X46" s="210">
        <f>ROUND(O46*W46,2)</f>
        <v>0</v>
      </c>
      <c r="Y46" s="210">
        <f>ROUND(W46*P46,2)</f>
        <v>0</v>
      </c>
      <c r="Z46" s="104" t="e">
        <f t="shared" si="7"/>
        <v>#DIV/0!</v>
      </c>
      <c r="AA46" s="204" t="e">
        <f t="shared" si="8"/>
        <v>#DIV/0!</v>
      </c>
      <c r="AB46" s="212">
        <f>X46-Y46</f>
        <v>0</v>
      </c>
    </row>
    <row r="47" spans="1:28" ht="32.25" customHeight="1">
      <c r="A47" s="195"/>
      <c r="B47" s="216" t="s">
        <v>21</v>
      </c>
      <c r="C47" s="217" t="s">
        <v>176</v>
      </c>
      <c r="D47" s="104"/>
      <c r="E47" s="104"/>
      <c r="F47" s="204" t="e">
        <f>ROUND(E47/D47%,1)</f>
        <v>#DIV/0!</v>
      </c>
      <c r="G47" s="393" t="s">
        <v>14</v>
      </c>
      <c r="H47" s="222"/>
      <c r="I47" s="218"/>
      <c r="J47" s="204"/>
      <c r="K47" s="217" t="s">
        <v>89</v>
      </c>
      <c r="L47" s="210">
        <f>ROUND(H47*J47,5)</f>
        <v>0</v>
      </c>
      <c r="M47" s="104">
        <f>ROUND(D47*L47,2)</f>
        <v>0</v>
      </c>
      <c r="N47" s="104">
        <f>ROUND(E47*L47,2)</f>
        <v>0</v>
      </c>
      <c r="O47" s="104"/>
      <c r="P47" s="214"/>
      <c r="Q47" s="204" t="e">
        <f t="shared" si="6"/>
        <v>#DIV/0!</v>
      </c>
      <c r="R47" s="393" t="s">
        <v>14</v>
      </c>
      <c r="S47" s="222"/>
      <c r="T47" s="104"/>
      <c r="U47" s="204"/>
      <c r="V47" s="217" t="s">
        <v>89</v>
      </c>
      <c r="W47" s="210">
        <f>ROUND(S47*U47,5)</f>
        <v>0</v>
      </c>
      <c r="X47" s="210">
        <f>ROUND(O47*W47,2)</f>
        <v>0</v>
      </c>
      <c r="Y47" s="210">
        <f>ROUND(W47*P47,2)</f>
        <v>0</v>
      </c>
      <c r="Z47" s="104" t="e">
        <f t="shared" si="7"/>
        <v>#DIV/0!</v>
      </c>
      <c r="AA47" s="204" t="e">
        <f t="shared" si="8"/>
        <v>#DIV/0!</v>
      </c>
      <c r="AB47" s="212">
        <f>X47-Y47</f>
        <v>0</v>
      </c>
    </row>
    <row r="48" spans="1:28" ht="32.25" customHeight="1">
      <c r="A48" s="196">
        <v>4</v>
      </c>
      <c r="B48" s="225" t="s">
        <v>142</v>
      </c>
      <c r="C48" s="217"/>
      <c r="D48" s="199" t="e">
        <f>ROUND(M48/L48,5)</f>
        <v>#DIV/0!</v>
      </c>
      <c r="E48" s="199" t="e">
        <f>ROUND(N48/L48,5)</f>
        <v>#DIV/0!</v>
      </c>
      <c r="F48" s="204"/>
      <c r="G48" s="393"/>
      <c r="H48" s="203" t="e">
        <f>L48/J48</f>
        <v>#DIV/0!</v>
      </c>
      <c r="I48" s="199">
        <f>SUM(I49:I51)</f>
        <v>0</v>
      </c>
      <c r="J48" s="200">
        <f>SUM(J49:J51)</f>
        <v>0</v>
      </c>
      <c r="K48" s="198" t="str">
        <f>K49</f>
        <v>куб.м</v>
      </c>
      <c r="L48" s="202">
        <f>SUM(L49:L51)</f>
        <v>0</v>
      </c>
      <c r="M48" s="199">
        <f>SUM(M49:M51)</f>
        <v>0</v>
      </c>
      <c r="N48" s="199">
        <f>SUM(N49:N51)</f>
        <v>0</v>
      </c>
      <c r="O48" s="199" t="e">
        <f>X48/W48</f>
        <v>#DIV/0!</v>
      </c>
      <c r="P48" s="226" t="e">
        <f>Y48/W48</f>
        <v>#DIV/0!</v>
      </c>
      <c r="Q48" s="204" t="e">
        <f t="shared" si="6"/>
        <v>#DIV/0!</v>
      </c>
      <c r="R48" s="198" t="str">
        <f>R49</f>
        <v>м3/чел./мес.</v>
      </c>
      <c r="S48" s="203" t="e">
        <f>W48/U48</f>
        <v>#DIV/0!</v>
      </c>
      <c r="T48" s="199">
        <f>SUM(T49:T51)</f>
        <v>0</v>
      </c>
      <c r="U48" s="200">
        <f>SUM(U49:U51)</f>
        <v>0</v>
      </c>
      <c r="V48" s="198" t="str">
        <f>K48</f>
        <v>куб.м</v>
      </c>
      <c r="W48" s="202">
        <f>SUM(W49:W51)</f>
        <v>0</v>
      </c>
      <c r="X48" s="202">
        <f>SUM(X49:X51)</f>
        <v>0</v>
      </c>
      <c r="Y48" s="202">
        <f>SUM(Y49:Y51)</f>
        <v>0</v>
      </c>
      <c r="Z48" s="199" t="e">
        <f t="shared" si="7"/>
        <v>#DIV/0!</v>
      </c>
      <c r="AA48" s="200" t="e">
        <f t="shared" si="8"/>
        <v>#DIV/0!</v>
      </c>
      <c r="AB48" s="199">
        <f>SUM(AB49:AB51)</f>
        <v>0</v>
      </c>
    </row>
    <row r="49" spans="1:28" ht="32.25" customHeight="1">
      <c r="A49" s="196"/>
      <c r="B49" s="216" t="s">
        <v>175</v>
      </c>
      <c r="C49" s="217" t="s">
        <v>178</v>
      </c>
      <c r="D49" s="104"/>
      <c r="E49" s="104"/>
      <c r="F49" s="204" t="e">
        <f>ROUND(E49/D49%,1)</f>
        <v>#DIV/0!</v>
      </c>
      <c r="G49" s="393" t="s">
        <v>14</v>
      </c>
      <c r="H49" s="102" t="e">
        <f>L49/J49</f>
        <v>#DIV/0!</v>
      </c>
      <c r="I49" s="218"/>
      <c r="J49" s="204"/>
      <c r="K49" s="217" t="s">
        <v>89</v>
      </c>
      <c r="L49" s="210"/>
      <c r="M49" s="104">
        <f>ROUND(D49*L49,2)</f>
        <v>0</v>
      </c>
      <c r="N49" s="104">
        <f>ROUND(E49*L49,2)</f>
        <v>0</v>
      </c>
      <c r="O49" s="104"/>
      <c r="P49" s="104"/>
      <c r="Q49" s="204" t="e">
        <f t="shared" si="6"/>
        <v>#DIV/0!</v>
      </c>
      <c r="R49" s="393" t="s">
        <v>14</v>
      </c>
      <c r="S49" s="102" t="e">
        <f>W49/U49</f>
        <v>#DIV/0!</v>
      </c>
      <c r="T49" s="104"/>
      <c r="U49" s="204"/>
      <c r="V49" s="217" t="s">
        <v>89</v>
      </c>
      <c r="W49" s="210"/>
      <c r="X49" s="210">
        <f>ROUND(O49*W49,3)</f>
        <v>0</v>
      </c>
      <c r="Y49" s="210">
        <f>ROUND(W49*P49,3)</f>
        <v>0</v>
      </c>
      <c r="Z49" s="104" t="e">
        <f t="shared" si="7"/>
        <v>#DIV/0!</v>
      </c>
      <c r="AA49" s="204" t="e">
        <f t="shared" si="8"/>
        <v>#DIV/0!</v>
      </c>
      <c r="AB49" s="212">
        <f>X49-Y49</f>
        <v>0</v>
      </c>
    </row>
    <row r="50" spans="1:28" ht="32.25" customHeight="1">
      <c r="A50" s="196"/>
      <c r="B50" s="216" t="s">
        <v>177</v>
      </c>
      <c r="C50" s="217" t="s">
        <v>179</v>
      </c>
      <c r="D50" s="104"/>
      <c r="E50" s="104"/>
      <c r="F50" s="204" t="e">
        <f>ROUND(E50/D50%,1)</f>
        <v>#DIV/0!</v>
      </c>
      <c r="G50" s="393" t="s">
        <v>14</v>
      </c>
      <c r="H50" s="102" t="e">
        <f>L50/J50</f>
        <v>#DIV/0!</v>
      </c>
      <c r="I50" s="218"/>
      <c r="J50" s="204"/>
      <c r="K50" s="217" t="s">
        <v>89</v>
      </c>
      <c r="L50" s="210"/>
      <c r="M50" s="104">
        <f>ROUND(D50*L50,2)</f>
        <v>0</v>
      </c>
      <c r="N50" s="104">
        <f>ROUND(E50*L50,2)</f>
        <v>0</v>
      </c>
      <c r="O50" s="104"/>
      <c r="P50" s="104"/>
      <c r="Q50" s="204" t="e">
        <f t="shared" si="6"/>
        <v>#DIV/0!</v>
      </c>
      <c r="R50" s="393" t="s">
        <v>14</v>
      </c>
      <c r="S50" s="102" t="e">
        <f>W50/U50</f>
        <v>#DIV/0!</v>
      </c>
      <c r="T50" s="104"/>
      <c r="U50" s="204"/>
      <c r="V50" s="217" t="s">
        <v>89</v>
      </c>
      <c r="W50" s="210"/>
      <c r="X50" s="210">
        <f>ROUND(O50*W50,2)</f>
        <v>0</v>
      </c>
      <c r="Y50" s="210">
        <f>ROUND(W50*P50,2)</f>
        <v>0</v>
      </c>
      <c r="Z50" s="104" t="e">
        <f t="shared" si="7"/>
        <v>#DIV/0!</v>
      </c>
      <c r="AA50" s="204" t="e">
        <f t="shared" si="8"/>
        <v>#DIV/0!</v>
      </c>
      <c r="AB50" s="212">
        <f>X50-Y50</f>
        <v>0</v>
      </c>
    </row>
    <row r="51" spans="1:28" ht="32.25" customHeight="1">
      <c r="A51" s="195"/>
      <c r="B51" s="216" t="s">
        <v>13</v>
      </c>
      <c r="C51" s="217" t="s">
        <v>176</v>
      </c>
      <c r="D51" s="104"/>
      <c r="E51" s="104"/>
      <c r="F51" s="204" t="e">
        <f>ROUND(E51/D51%,1)</f>
        <v>#DIV/0!</v>
      </c>
      <c r="G51" s="393" t="s">
        <v>14</v>
      </c>
      <c r="H51" s="224"/>
      <c r="I51" s="218"/>
      <c r="J51" s="204"/>
      <c r="K51" s="217" t="s">
        <v>89</v>
      </c>
      <c r="L51" s="210">
        <f>ROUND(J51*H51,5)</f>
        <v>0</v>
      </c>
      <c r="M51" s="104">
        <f>ROUND(D51*L51,2)</f>
        <v>0</v>
      </c>
      <c r="N51" s="104">
        <f>ROUND(E51*L51,2)</f>
        <v>0</v>
      </c>
      <c r="O51" s="104"/>
      <c r="P51" s="104"/>
      <c r="Q51" s="204" t="e">
        <f t="shared" si="6"/>
        <v>#DIV/0!</v>
      </c>
      <c r="R51" s="393" t="s">
        <v>14</v>
      </c>
      <c r="S51" s="222"/>
      <c r="T51" s="104"/>
      <c r="U51" s="204"/>
      <c r="V51" s="217" t="s">
        <v>89</v>
      </c>
      <c r="W51" s="210">
        <f>ROUND(S51*U51,5)</f>
        <v>0</v>
      </c>
      <c r="X51" s="210">
        <f>ROUND(O51*W51,2)</f>
        <v>0</v>
      </c>
      <c r="Y51" s="210">
        <f>ROUND(W51*P51,2)</f>
        <v>0</v>
      </c>
      <c r="Z51" s="104" t="e">
        <f t="shared" si="7"/>
        <v>#DIV/0!</v>
      </c>
      <c r="AA51" s="204" t="e">
        <f t="shared" si="8"/>
        <v>#DIV/0!</v>
      </c>
      <c r="AB51" s="212">
        <f>X51-Y51</f>
        <v>0</v>
      </c>
    </row>
    <row r="52" spans="1:28" ht="32.25" customHeight="1">
      <c r="A52" s="196"/>
      <c r="B52" s="227"/>
      <c r="C52" s="217"/>
      <c r="D52" s="218"/>
      <c r="E52" s="104"/>
      <c r="F52" s="204"/>
      <c r="G52" s="393"/>
      <c r="H52" s="102"/>
      <c r="I52" s="104"/>
      <c r="J52" s="204"/>
      <c r="K52" s="217"/>
      <c r="L52" s="210"/>
      <c r="M52" s="104"/>
      <c r="N52" s="104"/>
      <c r="O52" s="218"/>
      <c r="P52" s="104"/>
      <c r="Q52" s="204"/>
      <c r="R52" s="217"/>
      <c r="S52" s="102"/>
      <c r="T52" s="104"/>
      <c r="U52" s="204"/>
      <c r="V52" s="393"/>
      <c r="W52" s="210"/>
      <c r="X52" s="210"/>
      <c r="Y52" s="210"/>
      <c r="Z52" s="104"/>
      <c r="AA52" s="204"/>
      <c r="AB52" s="212"/>
    </row>
    <row r="53" spans="1:28" ht="32.25" customHeight="1">
      <c r="A53" s="196">
        <v>5</v>
      </c>
      <c r="B53" s="225" t="s">
        <v>196</v>
      </c>
      <c r="C53" s="217"/>
      <c r="D53" s="226" t="e">
        <f>ROUND(M53/L53,5)</f>
        <v>#DIV/0!</v>
      </c>
      <c r="E53" s="226" t="e">
        <f>ROUND(N53/L53,5)</f>
        <v>#DIV/0!</v>
      </c>
      <c r="F53" s="204"/>
      <c r="G53" s="393"/>
      <c r="H53" s="203" t="e">
        <f>L53/J53</f>
        <v>#DIV/0!</v>
      </c>
      <c r="I53" s="199">
        <f>I35</f>
        <v>0</v>
      </c>
      <c r="J53" s="200">
        <f>SUM(J54)</f>
        <v>0</v>
      </c>
      <c r="K53" s="198" t="str">
        <f>K54</f>
        <v>квт.час</v>
      </c>
      <c r="L53" s="202">
        <f>SUM(L54:L54)</f>
        <v>0</v>
      </c>
      <c r="M53" s="199">
        <f>SUM(M54:M54)</f>
        <v>0</v>
      </c>
      <c r="N53" s="199">
        <f>SUM(N54:N54)</f>
        <v>0</v>
      </c>
      <c r="O53" s="226" t="e">
        <f>X53/W53</f>
        <v>#DIV/0!</v>
      </c>
      <c r="P53" s="226" t="e">
        <f>Y53/W53</f>
        <v>#DIV/0!</v>
      </c>
      <c r="Q53" s="204" t="e">
        <f>ROUND(P53/O53%,1)</f>
        <v>#DIV/0!</v>
      </c>
      <c r="R53" s="198" t="str">
        <f>R54</f>
        <v>квт.час/чел./мес.</v>
      </c>
      <c r="S53" s="203" t="e">
        <f>W53/U53</f>
        <v>#DIV/0!</v>
      </c>
      <c r="T53" s="199">
        <f>T35</f>
        <v>0</v>
      </c>
      <c r="U53" s="200">
        <f>SUM(U54:U54)</f>
        <v>0</v>
      </c>
      <c r="V53" s="198" t="str">
        <f>V54</f>
        <v>квт.час</v>
      </c>
      <c r="W53" s="202">
        <f>SUM(W54:W54)</f>
        <v>0</v>
      </c>
      <c r="X53" s="202">
        <f>SUM(X54:X54)</f>
        <v>0</v>
      </c>
      <c r="Y53" s="202">
        <f>SUM(Y54:Y54)</f>
        <v>0</v>
      </c>
      <c r="Z53" s="104" t="e">
        <f>ROUND(X53/M53%,1)</f>
        <v>#DIV/0!</v>
      </c>
      <c r="AA53" s="204" t="e">
        <f>ROUND(Y53/N53%,1)</f>
        <v>#DIV/0!</v>
      </c>
      <c r="AB53" s="212">
        <f>X53-Y53</f>
        <v>0</v>
      </c>
    </row>
    <row r="54" spans="1:28" ht="32.25" customHeight="1">
      <c r="A54" s="195"/>
      <c r="B54" s="216" t="s">
        <v>15</v>
      </c>
      <c r="C54" s="217" t="s">
        <v>16</v>
      </c>
      <c r="D54" s="104"/>
      <c r="E54" s="104"/>
      <c r="F54" s="204" t="e">
        <f>ROUND(E54/D54%,1)</f>
        <v>#DIV/0!</v>
      </c>
      <c r="G54" s="393" t="s">
        <v>17</v>
      </c>
      <c r="H54" s="102"/>
      <c r="I54" s="104"/>
      <c r="J54" s="204"/>
      <c r="K54" s="217" t="s">
        <v>16</v>
      </c>
      <c r="L54" s="228">
        <f>ROUND(J54*H54,5)</f>
        <v>0</v>
      </c>
      <c r="M54" s="104">
        <f>ROUND(D54*L54,2)</f>
        <v>0</v>
      </c>
      <c r="N54" s="104">
        <f>ROUND(E54*L54,2)</f>
        <v>0</v>
      </c>
      <c r="O54" s="104"/>
      <c r="P54" s="104"/>
      <c r="Q54" s="204" t="e">
        <f>ROUND(P54/O54%,1)</f>
        <v>#DIV/0!</v>
      </c>
      <c r="R54" s="393" t="s">
        <v>17</v>
      </c>
      <c r="S54" s="102"/>
      <c r="T54" s="104"/>
      <c r="U54" s="204"/>
      <c r="V54" s="217" t="s">
        <v>16</v>
      </c>
      <c r="W54" s="210">
        <f>ROUND(U54*S54,5)</f>
        <v>0</v>
      </c>
      <c r="X54" s="210">
        <f>ROUND(O54*W54,2)</f>
        <v>0</v>
      </c>
      <c r="Y54" s="210">
        <f>ROUND(P54*W54,2)</f>
        <v>0</v>
      </c>
      <c r="Z54" s="104" t="e">
        <f>ROUND(X54/M54%,1)</f>
        <v>#DIV/0!</v>
      </c>
      <c r="AA54" s="204" t="e">
        <f>ROUND(Y54/N54%,1)</f>
        <v>#DIV/0!</v>
      </c>
      <c r="AB54" s="212">
        <f>X54-Y54</f>
        <v>0</v>
      </c>
    </row>
    <row r="55" spans="1:28" ht="32.25" customHeight="1">
      <c r="A55" s="229"/>
      <c r="B55" s="230" t="s">
        <v>3</v>
      </c>
      <c r="C55" s="231" t="s">
        <v>4</v>
      </c>
      <c r="D55" s="159" t="s">
        <v>4</v>
      </c>
      <c r="E55" s="159" t="s">
        <v>4</v>
      </c>
      <c r="F55" s="158" t="s">
        <v>4</v>
      </c>
      <c r="G55" s="231" t="s">
        <v>4</v>
      </c>
      <c r="H55" s="161" t="s">
        <v>4</v>
      </c>
      <c r="I55" s="159" t="s">
        <v>4</v>
      </c>
      <c r="J55" s="158" t="s">
        <v>4</v>
      </c>
      <c r="K55" s="231" t="s">
        <v>4</v>
      </c>
      <c r="L55" s="232" t="s">
        <v>4</v>
      </c>
      <c r="M55" s="159">
        <f>M35+M38+M44+M48+M53</f>
        <v>0</v>
      </c>
      <c r="N55" s="159">
        <f>N35+N38+N44+N48+N53</f>
        <v>0</v>
      </c>
      <c r="O55" s="159" t="s">
        <v>4</v>
      </c>
      <c r="P55" s="159" t="s">
        <v>4</v>
      </c>
      <c r="Q55" s="158" t="s">
        <v>4</v>
      </c>
      <c r="R55" s="231" t="s">
        <v>4</v>
      </c>
      <c r="S55" s="161" t="s">
        <v>4</v>
      </c>
      <c r="T55" s="159" t="s">
        <v>4</v>
      </c>
      <c r="U55" s="158" t="s">
        <v>4</v>
      </c>
      <c r="V55" s="231" t="s">
        <v>4</v>
      </c>
      <c r="W55" s="232" t="s">
        <v>4</v>
      </c>
      <c r="X55" s="232">
        <f>X35+X38+X44+X48+X53</f>
        <v>0</v>
      </c>
      <c r="Y55" s="232">
        <f>Y35+Y38+Y44+Y48+Y53</f>
        <v>0</v>
      </c>
      <c r="Z55" s="199" t="e">
        <f>ROUND(X55/M55%,1)</f>
        <v>#DIV/0!</v>
      </c>
      <c r="AA55" s="200" t="e">
        <f>Y55/N55%</f>
        <v>#DIV/0!</v>
      </c>
      <c r="AB55" s="159">
        <f>AB35+AB38+AB44+AB48+AB53</f>
        <v>0</v>
      </c>
    </row>
    <row r="56" spans="1:28" ht="32.25" customHeight="1" thickBot="1">
      <c r="A56" s="233"/>
      <c r="B56" s="234" t="s">
        <v>18</v>
      </c>
      <c r="C56" s="235" t="s">
        <v>4</v>
      </c>
      <c r="D56" s="236" t="s">
        <v>4</v>
      </c>
      <c r="E56" s="236" t="s">
        <v>4</v>
      </c>
      <c r="F56" s="237" t="s">
        <v>4</v>
      </c>
      <c r="G56" s="238" t="s">
        <v>4</v>
      </c>
      <c r="H56" s="239" t="s">
        <v>4</v>
      </c>
      <c r="I56" s="236" t="s">
        <v>4</v>
      </c>
      <c r="J56" s="237" t="s">
        <v>4</v>
      </c>
      <c r="K56" s="238" t="s">
        <v>4</v>
      </c>
      <c r="L56" s="240" t="s">
        <v>4</v>
      </c>
      <c r="M56" s="236" t="s">
        <v>4</v>
      </c>
      <c r="N56" s="236" t="s">
        <v>4</v>
      </c>
      <c r="O56" s="236" t="s">
        <v>4</v>
      </c>
      <c r="P56" s="236" t="s">
        <v>4</v>
      </c>
      <c r="Q56" s="237" t="s">
        <v>4</v>
      </c>
      <c r="R56" s="238" t="s">
        <v>4</v>
      </c>
      <c r="S56" s="239" t="s">
        <v>4</v>
      </c>
      <c r="T56" s="236" t="s">
        <v>4</v>
      </c>
      <c r="U56" s="237" t="s">
        <v>4</v>
      </c>
      <c r="V56" s="238" t="s">
        <v>4</v>
      </c>
      <c r="W56" s="240" t="s">
        <v>4</v>
      </c>
      <c r="X56" s="240" t="s">
        <v>4</v>
      </c>
      <c r="Y56" s="240">
        <f>ROUND(N55*1.062,2)</f>
        <v>0</v>
      </c>
      <c r="Z56" s="236" t="s">
        <v>4</v>
      </c>
      <c r="AA56" s="241" t="e">
        <f>ROUND(Y56/N55%,2)</f>
        <v>#DIV/0!</v>
      </c>
      <c r="AB56" s="242">
        <f>X55-Y56</f>
        <v>0</v>
      </c>
    </row>
    <row r="57" spans="1:28" ht="32.25" customHeight="1">
      <c r="A57" s="428"/>
      <c r="B57" s="503" t="s">
        <v>218</v>
      </c>
      <c r="C57" s="504"/>
      <c r="D57" s="504"/>
      <c r="E57" s="504"/>
      <c r="F57" s="244"/>
      <c r="G57" s="245"/>
      <c r="H57" s="246"/>
      <c r="I57" s="165"/>
      <c r="J57" s="244"/>
      <c r="K57" s="245"/>
      <c r="L57" s="166"/>
      <c r="M57" s="165"/>
      <c r="N57" s="165"/>
      <c r="O57" s="165"/>
      <c r="P57" s="165"/>
      <c r="Q57" s="244"/>
      <c r="R57" s="245"/>
      <c r="S57" s="246"/>
      <c r="T57" s="165"/>
      <c r="U57" s="244"/>
      <c r="V57" s="245"/>
      <c r="W57" s="166"/>
      <c r="X57" s="166"/>
      <c r="Y57" s="166"/>
      <c r="Z57" s="165"/>
      <c r="AA57" s="429"/>
      <c r="AB57" s="165"/>
    </row>
    <row r="58" spans="1:28" ht="32.25" customHeight="1">
      <c r="A58" s="196">
        <v>1</v>
      </c>
      <c r="B58" s="197" t="s">
        <v>19</v>
      </c>
      <c r="C58" s="198" t="s">
        <v>11</v>
      </c>
      <c r="D58" s="199" t="e">
        <f>ROUND(M58/L58,5)</f>
        <v>#DIV/0!</v>
      </c>
      <c r="E58" s="199" t="e">
        <f>ROUND(N58/L58,5)</f>
        <v>#DIV/0!</v>
      </c>
      <c r="F58" s="200" t="e">
        <f>ROUND(E58/D58%,1)</f>
        <v>#DIV/0!</v>
      </c>
      <c r="G58" s="198" t="s">
        <v>12</v>
      </c>
      <c r="H58" s="201" t="e">
        <f>L58/I58</f>
        <v>#DIV/0!</v>
      </c>
      <c r="I58" s="199">
        <f>SUM(I59:I60)</f>
        <v>0</v>
      </c>
      <c r="J58" s="200">
        <f>SUM(J59:J60)</f>
        <v>0</v>
      </c>
      <c r="K58" s="198" t="e">
        <f>#REF!</f>
        <v>#REF!</v>
      </c>
      <c r="L58" s="202">
        <f>SUM(L59:L60)</f>
        <v>0</v>
      </c>
      <c r="M58" s="199">
        <f>SUM(M59:M60)</f>
        <v>0</v>
      </c>
      <c r="N58" s="199">
        <f>SUM(N59:N60)</f>
        <v>0</v>
      </c>
      <c r="O58" s="199" t="e">
        <f>X58/W58</f>
        <v>#DIV/0!</v>
      </c>
      <c r="P58" s="203" t="e">
        <f>Y58/W58</f>
        <v>#DIV/0!</v>
      </c>
      <c r="Q58" s="204" t="e">
        <f aca="true" t="shared" si="9" ref="Q58:Q74">ROUND(P58/O58%,1)</f>
        <v>#DIV/0!</v>
      </c>
      <c r="R58" s="198" t="e">
        <f>#REF!</f>
        <v>#REF!</v>
      </c>
      <c r="S58" s="205" t="e">
        <f>W58/T58</f>
        <v>#DIV/0!</v>
      </c>
      <c r="T58" s="199">
        <f>SUM(T59:T60)</f>
        <v>0</v>
      </c>
      <c r="U58" s="200">
        <f>SUM(U59:U60)</f>
        <v>0</v>
      </c>
      <c r="V58" s="198" t="e">
        <f>K58</f>
        <v>#REF!</v>
      </c>
      <c r="W58" s="202">
        <f>SUM(W59:W60)</f>
        <v>0</v>
      </c>
      <c r="X58" s="202">
        <f>SUM(X59:X60)</f>
        <v>0</v>
      </c>
      <c r="Y58" s="202">
        <f>SUM(Y59:Y60)</f>
        <v>0</v>
      </c>
      <c r="Z58" s="199" t="e">
        <f aca="true" t="shared" si="10" ref="Z58:Z74">ROUND(X58/M58%,1)</f>
        <v>#DIV/0!</v>
      </c>
      <c r="AA58" s="200" t="e">
        <f aca="true" t="shared" si="11" ref="AA58:AA74">ROUND(Y58/N58%,1)</f>
        <v>#DIV/0!</v>
      </c>
      <c r="AB58" s="206">
        <f>SUM(AB59:AB60)</f>
        <v>0</v>
      </c>
    </row>
    <row r="59" spans="1:28" ht="32.25" customHeight="1">
      <c r="A59" s="195"/>
      <c r="B59" s="207" t="s">
        <v>129</v>
      </c>
      <c r="C59" s="404" t="s">
        <v>11</v>
      </c>
      <c r="D59" s="104"/>
      <c r="E59" s="208"/>
      <c r="F59" s="204" t="e">
        <f>ROUND(E59/D59%,1)</f>
        <v>#DIV/0!</v>
      </c>
      <c r="G59" s="404" t="s">
        <v>12</v>
      </c>
      <c r="H59" s="209" t="e">
        <f>L59/I59</f>
        <v>#DIV/0!</v>
      </c>
      <c r="I59" s="104"/>
      <c r="J59" s="204"/>
      <c r="K59" s="404" t="s">
        <v>11</v>
      </c>
      <c r="L59" s="210"/>
      <c r="M59" s="104">
        <f>ROUND(L59*D59,2)</f>
        <v>0</v>
      </c>
      <c r="N59" s="104">
        <f>ROUND(L59*E59,2)</f>
        <v>0</v>
      </c>
      <c r="O59" s="104"/>
      <c r="P59" s="102"/>
      <c r="Q59" s="204" t="e">
        <f t="shared" si="9"/>
        <v>#DIV/0!</v>
      </c>
      <c r="R59" s="404" t="s">
        <v>12</v>
      </c>
      <c r="S59" s="211" t="e">
        <f>W59/T59</f>
        <v>#DIV/0!</v>
      </c>
      <c r="T59" s="104"/>
      <c r="U59" s="204"/>
      <c r="V59" s="404" t="s">
        <v>11</v>
      </c>
      <c r="W59" s="210"/>
      <c r="X59" s="210">
        <f>ROUND(W59*O59,2)</f>
        <v>0</v>
      </c>
      <c r="Y59" s="210">
        <f>ROUND(W59*P59,2)</f>
        <v>0</v>
      </c>
      <c r="Z59" s="199" t="e">
        <f t="shared" si="10"/>
        <v>#DIV/0!</v>
      </c>
      <c r="AA59" s="200" t="e">
        <f t="shared" si="11"/>
        <v>#DIV/0!</v>
      </c>
      <c r="AB59" s="212">
        <f>X59-Y59</f>
        <v>0</v>
      </c>
    </row>
    <row r="60" spans="1:28" ht="32.25" customHeight="1">
      <c r="A60" s="195"/>
      <c r="B60" s="207" t="s">
        <v>130</v>
      </c>
      <c r="C60" s="404" t="s">
        <v>11</v>
      </c>
      <c r="D60" s="104"/>
      <c r="E60" s="104"/>
      <c r="F60" s="204" t="e">
        <f>ROUND(E60/D60%,1)</f>
        <v>#DIV/0!</v>
      </c>
      <c r="G60" s="404" t="s">
        <v>12</v>
      </c>
      <c r="H60" s="213"/>
      <c r="I60" s="104"/>
      <c r="J60" s="204"/>
      <c r="K60" s="404" t="s">
        <v>11</v>
      </c>
      <c r="L60" s="210">
        <f>ROUND(H60*I60,5)</f>
        <v>0</v>
      </c>
      <c r="M60" s="104">
        <f>ROUND(L60*D60,2)</f>
        <v>0</v>
      </c>
      <c r="N60" s="104">
        <f>ROUND(L60*E60,2)</f>
        <v>0</v>
      </c>
      <c r="O60" s="104"/>
      <c r="P60" s="214"/>
      <c r="Q60" s="204" t="e">
        <f t="shared" si="9"/>
        <v>#DIV/0!</v>
      </c>
      <c r="R60" s="404" t="s">
        <v>12</v>
      </c>
      <c r="S60" s="215"/>
      <c r="T60" s="104"/>
      <c r="U60" s="204"/>
      <c r="V60" s="404" t="s">
        <v>11</v>
      </c>
      <c r="W60" s="210">
        <f>ROUND(S60*T60,5)</f>
        <v>0</v>
      </c>
      <c r="X60" s="210">
        <f>ROUND(W60*O60,2)</f>
        <v>0</v>
      </c>
      <c r="Y60" s="210">
        <f>ROUND(W60*P60,2)</f>
        <v>0</v>
      </c>
      <c r="Z60" s="199" t="e">
        <f t="shared" si="10"/>
        <v>#DIV/0!</v>
      </c>
      <c r="AA60" s="200" t="e">
        <f t="shared" si="11"/>
        <v>#DIV/0!</v>
      </c>
      <c r="AB60" s="212">
        <f>X60-Y60</f>
        <v>0</v>
      </c>
    </row>
    <row r="61" spans="1:28" ht="32.25" customHeight="1">
      <c r="A61" s="196">
        <v>2</v>
      </c>
      <c r="B61" s="469" t="s">
        <v>20</v>
      </c>
      <c r="C61" s="469"/>
      <c r="D61" s="199" t="e">
        <f>ROUND(M61/L61,5)</f>
        <v>#DIV/0!</v>
      </c>
      <c r="E61" s="199" t="e">
        <f>ROUND(N61/L61,5)</f>
        <v>#DIV/0!</v>
      </c>
      <c r="F61" s="200"/>
      <c r="G61" s="198"/>
      <c r="H61" s="203" t="e">
        <f>L61/J61</f>
        <v>#DIV/0!</v>
      </c>
      <c r="I61" s="199">
        <f>SUM(I62:I65)</f>
        <v>0</v>
      </c>
      <c r="J61" s="200">
        <f>SUM(J62:J65)</f>
        <v>0</v>
      </c>
      <c r="K61" s="198" t="str">
        <f>K62</f>
        <v>куб.м</v>
      </c>
      <c r="L61" s="202">
        <f>L62+L64+L66</f>
        <v>0</v>
      </c>
      <c r="M61" s="199">
        <f>SUM(M62:M66)</f>
        <v>0</v>
      </c>
      <c r="N61" s="199">
        <f>SUM(N62:N66)</f>
        <v>0</v>
      </c>
      <c r="O61" s="199" t="e">
        <f>X61/W61</f>
        <v>#DIV/0!</v>
      </c>
      <c r="P61" s="199" t="e">
        <f>Y61/W61</f>
        <v>#DIV/0!</v>
      </c>
      <c r="Q61" s="204" t="e">
        <f t="shared" si="9"/>
        <v>#DIV/0!</v>
      </c>
      <c r="R61" s="198" t="str">
        <f>R62</f>
        <v>м3/чел./мес.</v>
      </c>
      <c r="S61" s="203" t="e">
        <f>W61/U61</f>
        <v>#DIV/0!</v>
      </c>
      <c r="T61" s="199">
        <f>SUM(T62:T65)</f>
        <v>0</v>
      </c>
      <c r="U61" s="200">
        <f>SUM(U62:U65)</f>
        <v>0</v>
      </c>
      <c r="V61" s="198" t="str">
        <f>K61</f>
        <v>куб.м</v>
      </c>
      <c r="W61" s="202">
        <f>W62+W64+W66</f>
        <v>0</v>
      </c>
      <c r="X61" s="202">
        <f>SUM(X62:X66)</f>
        <v>0</v>
      </c>
      <c r="Y61" s="202">
        <f>SUM(Y62:Y66)</f>
        <v>0</v>
      </c>
      <c r="Z61" s="199" t="e">
        <f t="shared" si="10"/>
        <v>#DIV/0!</v>
      </c>
      <c r="AA61" s="200" t="e">
        <f t="shared" si="11"/>
        <v>#DIV/0!</v>
      </c>
      <c r="AB61" s="206">
        <f>SUM(AB62:AB66)</f>
        <v>0</v>
      </c>
    </row>
    <row r="62" spans="1:28" ht="32.25" customHeight="1">
      <c r="A62" s="195"/>
      <c r="B62" s="216" t="s">
        <v>175</v>
      </c>
      <c r="C62" s="217" t="s">
        <v>176</v>
      </c>
      <c r="D62" s="104"/>
      <c r="E62" s="104"/>
      <c r="F62" s="210" t="e">
        <f>ROUND(E62/D62%,1)</f>
        <v>#DIV/0!</v>
      </c>
      <c r="G62" s="404" t="s">
        <v>14</v>
      </c>
      <c r="H62" s="102" t="s">
        <v>4</v>
      </c>
      <c r="I62" s="218"/>
      <c r="J62" s="204"/>
      <c r="K62" s="217" t="s">
        <v>89</v>
      </c>
      <c r="L62" s="210"/>
      <c r="M62" s="104">
        <f>ROUND(L62*D62,3)</f>
        <v>0</v>
      </c>
      <c r="N62" s="104">
        <f>ROUND(L62*E62,3)</f>
        <v>0</v>
      </c>
      <c r="O62" s="104"/>
      <c r="P62" s="104"/>
      <c r="Q62" s="204" t="e">
        <f t="shared" si="9"/>
        <v>#DIV/0!</v>
      </c>
      <c r="R62" s="404" t="s">
        <v>14</v>
      </c>
      <c r="S62" s="102" t="s">
        <v>4</v>
      </c>
      <c r="T62" s="104"/>
      <c r="U62" s="204"/>
      <c r="V62" s="217" t="s">
        <v>89</v>
      </c>
      <c r="W62" s="210"/>
      <c r="X62" s="210">
        <f>ROUND(O62*W62,3)</f>
        <v>0</v>
      </c>
      <c r="Y62" s="210">
        <f>ROUND(W62*P62,3)</f>
        <v>0</v>
      </c>
      <c r="Z62" s="104" t="e">
        <f t="shared" si="10"/>
        <v>#DIV/0!</v>
      </c>
      <c r="AA62" s="204" t="e">
        <f t="shared" si="11"/>
        <v>#DIV/0!</v>
      </c>
      <c r="AB62" s="212">
        <f>X62-Y62</f>
        <v>0</v>
      </c>
    </row>
    <row r="63" spans="1:28" ht="32.25" customHeight="1">
      <c r="A63" s="195"/>
      <c r="B63" s="216" t="s">
        <v>177</v>
      </c>
      <c r="C63" s="217" t="s">
        <v>11</v>
      </c>
      <c r="D63" s="104"/>
      <c r="E63" s="104"/>
      <c r="F63" s="210" t="e">
        <f>ROUND(E63/D63%,1)</f>
        <v>#DIV/0!</v>
      </c>
      <c r="G63" s="219" t="s">
        <v>153</v>
      </c>
      <c r="H63" s="102" t="e">
        <f>L63/J63</f>
        <v>#DIV/0!</v>
      </c>
      <c r="I63" s="218"/>
      <c r="J63" s="204"/>
      <c r="K63" s="404" t="s">
        <v>11</v>
      </c>
      <c r="L63" s="210"/>
      <c r="M63" s="104">
        <f>ROUND(L63*D63,2)</f>
        <v>0</v>
      </c>
      <c r="N63" s="104">
        <f>ROUND(L63*E63,2)</f>
        <v>0</v>
      </c>
      <c r="O63" s="104"/>
      <c r="P63" s="104"/>
      <c r="Q63" s="204" t="e">
        <f t="shared" si="9"/>
        <v>#DIV/0!</v>
      </c>
      <c r="R63" s="219" t="s">
        <v>153</v>
      </c>
      <c r="S63" s="102" t="e">
        <f>W63/U63</f>
        <v>#DIV/0!</v>
      </c>
      <c r="T63" s="104"/>
      <c r="U63" s="204"/>
      <c r="V63" s="404" t="s">
        <v>11</v>
      </c>
      <c r="W63" s="210"/>
      <c r="X63" s="210">
        <f>ROUND(O63*W63,2)</f>
        <v>0</v>
      </c>
      <c r="Y63" s="210">
        <f>ROUND(W63*P63,2)</f>
        <v>0</v>
      </c>
      <c r="Z63" s="104" t="e">
        <f t="shared" si="10"/>
        <v>#DIV/0!</v>
      </c>
      <c r="AA63" s="204" t="e">
        <f t="shared" si="11"/>
        <v>#DIV/0!</v>
      </c>
      <c r="AB63" s="212">
        <f>X63-Y63</f>
        <v>0</v>
      </c>
    </row>
    <row r="64" spans="1:28" ht="32.25" customHeight="1">
      <c r="A64" s="220"/>
      <c r="B64" s="216" t="s">
        <v>177</v>
      </c>
      <c r="C64" s="217" t="s">
        <v>176</v>
      </c>
      <c r="D64" s="104"/>
      <c r="E64" s="104"/>
      <c r="F64" s="204" t="e">
        <f>ROUND(E64/D64%,1)</f>
        <v>#DIV/0!</v>
      </c>
      <c r="G64" s="404" t="s">
        <v>14</v>
      </c>
      <c r="H64" s="102" t="e">
        <f>L64/J64</f>
        <v>#DIV/0!</v>
      </c>
      <c r="I64" s="218">
        <f>I63</f>
        <v>0</v>
      </c>
      <c r="J64" s="204"/>
      <c r="K64" s="217" t="s">
        <v>89</v>
      </c>
      <c r="L64" s="210"/>
      <c r="M64" s="104">
        <f>ROUND(L64*D64,2)</f>
        <v>0</v>
      </c>
      <c r="N64" s="104">
        <f>ROUND(L64*E64,2)</f>
        <v>0</v>
      </c>
      <c r="O64" s="221"/>
      <c r="P64" s="104"/>
      <c r="Q64" s="204" t="e">
        <f t="shared" si="9"/>
        <v>#DIV/0!</v>
      </c>
      <c r="R64" s="404" t="s">
        <v>14</v>
      </c>
      <c r="S64" s="102" t="e">
        <f>W64/U64</f>
        <v>#DIV/0!</v>
      </c>
      <c r="T64" s="104"/>
      <c r="U64" s="204"/>
      <c r="V64" s="217" t="s">
        <v>89</v>
      </c>
      <c r="W64" s="210"/>
      <c r="X64" s="210">
        <f>ROUND(O64*W64,2)</f>
        <v>0</v>
      </c>
      <c r="Y64" s="210">
        <f>ROUND(W64*P64,2)</f>
        <v>0</v>
      </c>
      <c r="Z64" s="104" t="e">
        <f t="shared" si="10"/>
        <v>#DIV/0!</v>
      </c>
      <c r="AA64" s="204" t="e">
        <f t="shared" si="11"/>
        <v>#DIV/0!</v>
      </c>
      <c r="AB64" s="212">
        <f>X64-Y64</f>
        <v>0</v>
      </c>
    </row>
    <row r="65" spans="1:28" ht="32.25" customHeight="1">
      <c r="A65" s="220"/>
      <c r="B65" s="216" t="s">
        <v>21</v>
      </c>
      <c r="C65" s="217" t="s">
        <v>11</v>
      </c>
      <c r="D65" s="104"/>
      <c r="E65" s="104"/>
      <c r="F65" s="204" t="e">
        <f>ROUND(E65/D65%,1)</f>
        <v>#DIV/0!</v>
      </c>
      <c r="G65" s="219" t="s">
        <v>153</v>
      </c>
      <c r="H65" s="222"/>
      <c r="I65" s="218"/>
      <c r="J65" s="204"/>
      <c r="K65" s="404" t="s">
        <v>11</v>
      </c>
      <c r="L65" s="210">
        <f>ROUND(H65*J65,5)</f>
        <v>0</v>
      </c>
      <c r="M65" s="104">
        <f>ROUND(L65*D65,2)</f>
        <v>0</v>
      </c>
      <c r="N65" s="104">
        <f>ROUND(L65*E65,2)</f>
        <v>0</v>
      </c>
      <c r="O65" s="104"/>
      <c r="P65" s="104"/>
      <c r="Q65" s="204" t="e">
        <f t="shared" si="9"/>
        <v>#DIV/0!</v>
      </c>
      <c r="R65" s="219" t="s">
        <v>153</v>
      </c>
      <c r="S65" s="222"/>
      <c r="T65" s="104"/>
      <c r="U65" s="204"/>
      <c r="V65" s="404" t="s">
        <v>11</v>
      </c>
      <c r="W65" s="210">
        <f>ROUND(S65*U65,5)</f>
        <v>0</v>
      </c>
      <c r="X65" s="210">
        <f>ROUND(O65*W65,2)</f>
        <v>0</v>
      </c>
      <c r="Y65" s="210">
        <f>ROUND(W65*P65,2)</f>
        <v>0</v>
      </c>
      <c r="Z65" s="104" t="e">
        <f t="shared" si="10"/>
        <v>#DIV/0!</v>
      </c>
      <c r="AA65" s="204" t="e">
        <f t="shared" si="11"/>
        <v>#DIV/0!</v>
      </c>
      <c r="AB65" s="212">
        <f>X65-Y65</f>
        <v>0</v>
      </c>
    </row>
    <row r="66" spans="1:28" ht="32.25" customHeight="1">
      <c r="A66" s="220"/>
      <c r="B66" s="216" t="s">
        <v>21</v>
      </c>
      <c r="C66" s="217" t="s">
        <v>176</v>
      </c>
      <c r="D66" s="104"/>
      <c r="E66" s="104"/>
      <c r="F66" s="204" t="e">
        <f>ROUND(E66/D66%,1)</f>
        <v>#DIV/0!</v>
      </c>
      <c r="G66" s="219" t="s">
        <v>14</v>
      </c>
      <c r="H66" s="102"/>
      <c r="I66" s="218">
        <f>I65</f>
        <v>0</v>
      </c>
      <c r="J66" s="204">
        <f>J65</f>
        <v>0</v>
      </c>
      <c r="K66" s="217" t="s">
        <v>89</v>
      </c>
      <c r="L66" s="210">
        <f>ROUND(H66*J66,5)</f>
        <v>0</v>
      </c>
      <c r="M66" s="104">
        <f>ROUND(L66*D66,2)</f>
        <v>0</v>
      </c>
      <c r="N66" s="104">
        <f>ROUND(L66*E66,2)</f>
        <v>0</v>
      </c>
      <c r="O66" s="104"/>
      <c r="P66" s="104"/>
      <c r="Q66" s="204" t="e">
        <f t="shared" si="9"/>
        <v>#DIV/0!</v>
      </c>
      <c r="R66" s="219" t="s">
        <v>14</v>
      </c>
      <c r="S66" s="222"/>
      <c r="T66" s="104"/>
      <c r="U66" s="204"/>
      <c r="V66" s="217" t="s">
        <v>89</v>
      </c>
      <c r="W66" s="210">
        <f>ROUND(S66*U66,5)</f>
        <v>0</v>
      </c>
      <c r="X66" s="210">
        <f>ROUND(O66*W66,2)</f>
        <v>0</v>
      </c>
      <c r="Y66" s="210">
        <f>ROUND(W66*P66,2)</f>
        <v>0</v>
      </c>
      <c r="Z66" s="104" t="e">
        <f t="shared" si="10"/>
        <v>#DIV/0!</v>
      </c>
      <c r="AA66" s="204" t="e">
        <f t="shared" si="11"/>
        <v>#DIV/0!</v>
      </c>
      <c r="AB66" s="212">
        <f>X66-Y66</f>
        <v>0</v>
      </c>
    </row>
    <row r="67" spans="1:28" ht="32.25" customHeight="1">
      <c r="A67" s="196">
        <v>3</v>
      </c>
      <c r="B67" s="492" t="s">
        <v>93</v>
      </c>
      <c r="C67" s="493"/>
      <c r="D67" s="199" t="e">
        <f>ROUND(M67/L67,5)</f>
        <v>#DIV/0!</v>
      </c>
      <c r="E67" s="199" t="e">
        <f>ROUND(N67/L67,5)</f>
        <v>#DIV/0!</v>
      </c>
      <c r="F67" s="204"/>
      <c r="G67" s="404"/>
      <c r="H67" s="223" t="e">
        <f>L67/J67</f>
        <v>#DIV/0!</v>
      </c>
      <c r="I67" s="199">
        <f>SUM(I68:I70)</f>
        <v>0</v>
      </c>
      <c r="J67" s="200">
        <f>SUM(J68:J70)</f>
        <v>0</v>
      </c>
      <c r="K67" s="198" t="str">
        <f>K68</f>
        <v>куб.м</v>
      </c>
      <c r="L67" s="202">
        <f>SUM(L68:L70)</f>
        <v>0</v>
      </c>
      <c r="M67" s="199">
        <f>SUM(M68:M70)</f>
        <v>0</v>
      </c>
      <c r="N67" s="199">
        <f>SUM(N68:N70)</f>
        <v>0</v>
      </c>
      <c r="O67" s="199" t="e">
        <f>X67/W67</f>
        <v>#DIV/0!</v>
      </c>
      <c r="P67" s="203" t="e">
        <f>Y67/W67</f>
        <v>#DIV/0!</v>
      </c>
      <c r="Q67" s="204" t="e">
        <f t="shared" si="9"/>
        <v>#DIV/0!</v>
      </c>
      <c r="R67" s="198" t="str">
        <f>R68</f>
        <v>м3/чел./мес.</v>
      </c>
      <c r="S67" s="203" t="e">
        <f>W67/U67</f>
        <v>#DIV/0!</v>
      </c>
      <c r="T67" s="199">
        <f>SUM(T68:T70)</f>
        <v>0</v>
      </c>
      <c r="U67" s="200">
        <f>SUM(U68:U70)</f>
        <v>0</v>
      </c>
      <c r="V67" s="198" t="str">
        <f>V68</f>
        <v>куб.м</v>
      </c>
      <c r="W67" s="202">
        <f>SUM(W68:W70)</f>
        <v>0</v>
      </c>
      <c r="X67" s="202">
        <f>SUM(X68:X70)</f>
        <v>0</v>
      </c>
      <c r="Y67" s="202">
        <f>SUM(Y68:Y70)</f>
        <v>0</v>
      </c>
      <c r="Z67" s="199" t="e">
        <f t="shared" si="10"/>
        <v>#DIV/0!</v>
      </c>
      <c r="AA67" s="200" t="e">
        <f t="shared" si="11"/>
        <v>#DIV/0!</v>
      </c>
      <c r="AB67" s="199">
        <f>SUM(AB68:AB70)</f>
        <v>0</v>
      </c>
    </row>
    <row r="68" spans="1:28" ht="32.25" customHeight="1">
      <c r="A68" s="196"/>
      <c r="B68" s="216" t="s">
        <v>175</v>
      </c>
      <c r="C68" s="217" t="s">
        <v>178</v>
      </c>
      <c r="D68" s="104"/>
      <c r="E68" s="104"/>
      <c r="F68" s="204" t="e">
        <f>ROUND(E68/D68%,1)</f>
        <v>#DIV/0!</v>
      </c>
      <c r="G68" s="404" t="s">
        <v>14</v>
      </c>
      <c r="H68" s="224" t="e">
        <f>L68/J68</f>
        <v>#DIV/0!</v>
      </c>
      <c r="I68" s="218"/>
      <c r="J68" s="204"/>
      <c r="K68" s="217" t="s">
        <v>89</v>
      </c>
      <c r="L68" s="210"/>
      <c r="M68" s="104">
        <f>ROUND(D68*L68,2)</f>
        <v>0</v>
      </c>
      <c r="N68" s="104">
        <f>ROUND(E68*L68,2)</f>
        <v>0</v>
      </c>
      <c r="O68" s="104"/>
      <c r="P68" s="214"/>
      <c r="Q68" s="204" t="e">
        <f t="shared" si="9"/>
        <v>#DIV/0!</v>
      </c>
      <c r="R68" s="404" t="s">
        <v>14</v>
      </c>
      <c r="S68" s="102" t="e">
        <f>W68/U68</f>
        <v>#DIV/0!</v>
      </c>
      <c r="T68" s="104"/>
      <c r="U68" s="204"/>
      <c r="V68" s="217" t="s">
        <v>89</v>
      </c>
      <c r="W68" s="210"/>
      <c r="X68" s="210">
        <f>ROUND(O68*W68,3)</f>
        <v>0</v>
      </c>
      <c r="Y68" s="210">
        <f>ROUND(W68*P68,3)</f>
        <v>0</v>
      </c>
      <c r="Z68" s="104" t="e">
        <f t="shared" si="10"/>
        <v>#DIV/0!</v>
      </c>
      <c r="AA68" s="204" t="e">
        <f t="shared" si="11"/>
        <v>#DIV/0!</v>
      </c>
      <c r="AB68" s="212">
        <f>X68-Y68</f>
        <v>0</v>
      </c>
    </row>
    <row r="69" spans="1:28" ht="32.25" customHeight="1">
      <c r="A69" s="196"/>
      <c r="B69" s="216" t="s">
        <v>177</v>
      </c>
      <c r="C69" s="217" t="s">
        <v>179</v>
      </c>
      <c r="D69" s="104"/>
      <c r="E69" s="104"/>
      <c r="F69" s="204" t="e">
        <f>ROUND(E69/D69%,1)</f>
        <v>#DIV/0!</v>
      </c>
      <c r="G69" s="404" t="s">
        <v>14</v>
      </c>
      <c r="H69" s="224" t="e">
        <f>L69/J69</f>
        <v>#DIV/0!</v>
      </c>
      <c r="I69" s="218"/>
      <c r="J69" s="204"/>
      <c r="K69" s="217" t="s">
        <v>89</v>
      </c>
      <c r="L69" s="210"/>
      <c r="M69" s="104">
        <f>ROUND(D69*L69,2)</f>
        <v>0</v>
      </c>
      <c r="N69" s="104">
        <f>ROUND(E69*L69,2)</f>
        <v>0</v>
      </c>
      <c r="O69" s="104"/>
      <c r="P69" s="214"/>
      <c r="Q69" s="204" t="e">
        <f t="shared" si="9"/>
        <v>#DIV/0!</v>
      </c>
      <c r="R69" s="404" t="s">
        <v>14</v>
      </c>
      <c r="S69" s="102" t="e">
        <f>W69/U69</f>
        <v>#DIV/0!</v>
      </c>
      <c r="T69" s="104"/>
      <c r="U69" s="204"/>
      <c r="V69" s="217" t="s">
        <v>89</v>
      </c>
      <c r="W69" s="210"/>
      <c r="X69" s="210">
        <f>ROUND(O69*W69,2)</f>
        <v>0</v>
      </c>
      <c r="Y69" s="210">
        <f>ROUND(W69*P69,2)</f>
        <v>0</v>
      </c>
      <c r="Z69" s="104" t="e">
        <f t="shared" si="10"/>
        <v>#DIV/0!</v>
      </c>
      <c r="AA69" s="204" t="e">
        <f t="shared" si="11"/>
        <v>#DIV/0!</v>
      </c>
      <c r="AB69" s="212">
        <f>X69-Y69</f>
        <v>0</v>
      </c>
    </row>
    <row r="70" spans="1:28" ht="32.25" customHeight="1">
      <c r="A70" s="195"/>
      <c r="B70" s="216" t="s">
        <v>21</v>
      </c>
      <c r="C70" s="217" t="s">
        <v>176</v>
      </c>
      <c r="D70" s="104"/>
      <c r="E70" s="104"/>
      <c r="F70" s="204" t="e">
        <f>ROUND(E70/D70%,1)</f>
        <v>#DIV/0!</v>
      </c>
      <c r="G70" s="404" t="s">
        <v>14</v>
      </c>
      <c r="H70" s="222"/>
      <c r="I70" s="218"/>
      <c r="J70" s="204"/>
      <c r="K70" s="217" t="s">
        <v>89</v>
      </c>
      <c r="L70" s="210">
        <f>ROUND(H70*J70,5)</f>
        <v>0</v>
      </c>
      <c r="M70" s="104">
        <f>ROUND(D70*L70,2)</f>
        <v>0</v>
      </c>
      <c r="N70" s="104">
        <f>ROUND(E70*L70,2)</f>
        <v>0</v>
      </c>
      <c r="O70" s="104"/>
      <c r="P70" s="214"/>
      <c r="Q70" s="204" t="e">
        <f t="shared" si="9"/>
        <v>#DIV/0!</v>
      </c>
      <c r="R70" s="404" t="s">
        <v>14</v>
      </c>
      <c r="S70" s="222"/>
      <c r="T70" s="104"/>
      <c r="U70" s="204"/>
      <c r="V70" s="217" t="s">
        <v>89</v>
      </c>
      <c r="W70" s="210">
        <f>ROUND(S70*U70,5)</f>
        <v>0</v>
      </c>
      <c r="X70" s="210">
        <f>ROUND(O70*W70,2)</f>
        <v>0</v>
      </c>
      <c r="Y70" s="210">
        <f>ROUND(W70*P70,2)</f>
        <v>0</v>
      </c>
      <c r="Z70" s="104" t="e">
        <f t="shared" si="10"/>
        <v>#DIV/0!</v>
      </c>
      <c r="AA70" s="204" t="e">
        <f t="shared" si="11"/>
        <v>#DIV/0!</v>
      </c>
      <c r="AB70" s="212">
        <f>X70-Y70</f>
        <v>0</v>
      </c>
    </row>
    <row r="71" spans="1:28" ht="32.25" customHeight="1">
      <c r="A71" s="196">
        <v>4</v>
      </c>
      <c r="B71" s="225" t="s">
        <v>142</v>
      </c>
      <c r="C71" s="217"/>
      <c r="D71" s="199" t="e">
        <f>ROUND(M71/L71,5)</f>
        <v>#DIV/0!</v>
      </c>
      <c r="E71" s="199" t="e">
        <f>ROUND(N71/L71,5)</f>
        <v>#DIV/0!</v>
      </c>
      <c r="F71" s="204"/>
      <c r="G71" s="404"/>
      <c r="H71" s="203" t="e">
        <f>L71/J71</f>
        <v>#DIV/0!</v>
      </c>
      <c r="I71" s="199">
        <f>SUM(I72:I74)</f>
        <v>0</v>
      </c>
      <c r="J71" s="200">
        <f>SUM(J72:J74)</f>
        <v>0</v>
      </c>
      <c r="K71" s="198" t="str">
        <f>K72</f>
        <v>куб.м</v>
      </c>
      <c r="L71" s="202">
        <f>SUM(L72:L74)</f>
        <v>0</v>
      </c>
      <c r="M71" s="199">
        <f>SUM(M72:M74)</f>
        <v>0</v>
      </c>
      <c r="N71" s="199">
        <f>SUM(N72:N74)</f>
        <v>0</v>
      </c>
      <c r="O71" s="199" t="e">
        <f>X71/W71</f>
        <v>#DIV/0!</v>
      </c>
      <c r="P71" s="226" t="e">
        <f>Y71/W71</f>
        <v>#DIV/0!</v>
      </c>
      <c r="Q71" s="204" t="e">
        <f t="shared" si="9"/>
        <v>#DIV/0!</v>
      </c>
      <c r="R71" s="198" t="str">
        <f>R72</f>
        <v>м3/чел./мес.</v>
      </c>
      <c r="S71" s="203" t="e">
        <f>W71/U71</f>
        <v>#DIV/0!</v>
      </c>
      <c r="T71" s="199">
        <f>SUM(T72:T74)</f>
        <v>0</v>
      </c>
      <c r="U71" s="200">
        <f>SUM(U72:U74)</f>
        <v>0</v>
      </c>
      <c r="V71" s="198" t="str">
        <f>K71</f>
        <v>куб.м</v>
      </c>
      <c r="W71" s="202">
        <f>SUM(W72:W74)</f>
        <v>0</v>
      </c>
      <c r="X71" s="202">
        <f>SUM(X72:X74)</f>
        <v>0</v>
      </c>
      <c r="Y71" s="202">
        <f>SUM(Y72:Y74)</f>
        <v>0</v>
      </c>
      <c r="Z71" s="199" t="e">
        <f t="shared" si="10"/>
        <v>#DIV/0!</v>
      </c>
      <c r="AA71" s="200" t="e">
        <f t="shared" si="11"/>
        <v>#DIV/0!</v>
      </c>
      <c r="AB71" s="199">
        <f>SUM(AB72:AB74)</f>
        <v>0</v>
      </c>
    </row>
    <row r="72" spans="1:28" ht="32.25" customHeight="1">
      <c r="A72" s="196"/>
      <c r="B72" s="216" t="s">
        <v>175</v>
      </c>
      <c r="C72" s="217" t="s">
        <v>178</v>
      </c>
      <c r="D72" s="104"/>
      <c r="E72" s="104"/>
      <c r="F72" s="204" t="e">
        <f>ROUND(E72/D72%,1)</f>
        <v>#DIV/0!</v>
      </c>
      <c r="G72" s="404" t="s">
        <v>14</v>
      </c>
      <c r="H72" s="102" t="e">
        <f>L72/J72</f>
        <v>#DIV/0!</v>
      </c>
      <c r="I72" s="218"/>
      <c r="J72" s="204"/>
      <c r="K72" s="217" t="s">
        <v>89</v>
      </c>
      <c r="L72" s="210"/>
      <c r="M72" s="104">
        <f>ROUND(D72*L72,2)</f>
        <v>0</v>
      </c>
      <c r="N72" s="104">
        <f>ROUND(E72*L72,2)</f>
        <v>0</v>
      </c>
      <c r="O72" s="104"/>
      <c r="P72" s="104"/>
      <c r="Q72" s="204" t="e">
        <f t="shared" si="9"/>
        <v>#DIV/0!</v>
      </c>
      <c r="R72" s="404" t="s">
        <v>14</v>
      </c>
      <c r="S72" s="102" t="e">
        <f>W72/U72</f>
        <v>#DIV/0!</v>
      </c>
      <c r="T72" s="104"/>
      <c r="U72" s="204"/>
      <c r="V72" s="217" t="s">
        <v>89</v>
      </c>
      <c r="W72" s="210"/>
      <c r="X72" s="210">
        <f>ROUND(O72*W72,3)</f>
        <v>0</v>
      </c>
      <c r="Y72" s="210">
        <f>ROUND(W72*P72,3)</f>
        <v>0</v>
      </c>
      <c r="Z72" s="104" t="e">
        <f t="shared" si="10"/>
        <v>#DIV/0!</v>
      </c>
      <c r="AA72" s="204" t="e">
        <f t="shared" si="11"/>
        <v>#DIV/0!</v>
      </c>
      <c r="AB72" s="212">
        <f>X72-Y72</f>
        <v>0</v>
      </c>
    </row>
    <row r="73" spans="1:28" ht="32.25" customHeight="1">
      <c r="A73" s="196"/>
      <c r="B73" s="216" t="s">
        <v>177</v>
      </c>
      <c r="C73" s="217" t="s">
        <v>179</v>
      </c>
      <c r="D73" s="104"/>
      <c r="E73" s="104"/>
      <c r="F73" s="204" t="e">
        <f>ROUND(E73/D73%,1)</f>
        <v>#DIV/0!</v>
      </c>
      <c r="G73" s="404" t="s">
        <v>14</v>
      </c>
      <c r="H73" s="102" t="e">
        <f>L73/J73</f>
        <v>#DIV/0!</v>
      </c>
      <c r="I73" s="218"/>
      <c r="J73" s="204"/>
      <c r="K73" s="217" t="s">
        <v>89</v>
      </c>
      <c r="L73" s="210"/>
      <c r="M73" s="104">
        <f>ROUND(D73*L73,2)</f>
        <v>0</v>
      </c>
      <c r="N73" s="104">
        <f>ROUND(E73*L73,2)</f>
        <v>0</v>
      </c>
      <c r="O73" s="104"/>
      <c r="P73" s="104"/>
      <c r="Q73" s="204" t="e">
        <f t="shared" si="9"/>
        <v>#DIV/0!</v>
      </c>
      <c r="R73" s="404" t="s">
        <v>14</v>
      </c>
      <c r="S73" s="102" t="e">
        <f>W73/U73</f>
        <v>#DIV/0!</v>
      </c>
      <c r="T73" s="104"/>
      <c r="U73" s="204"/>
      <c r="V73" s="217" t="s">
        <v>89</v>
      </c>
      <c r="W73" s="210"/>
      <c r="X73" s="210">
        <f>ROUND(O73*W73,2)</f>
        <v>0</v>
      </c>
      <c r="Y73" s="210">
        <f>ROUND(W73*P73,2)</f>
        <v>0</v>
      </c>
      <c r="Z73" s="104" t="e">
        <f t="shared" si="10"/>
        <v>#DIV/0!</v>
      </c>
      <c r="AA73" s="204" t="e">
        <f t="shared" si="11"/>
        <v>#DIV/0!</v>
      </c>
      <c r="AB73" s="212">
        <f>X73-Y73</f>
        <v>0</v>
      </c>
    </row>
    <row r="74" spans="1:28" ht="32.25" customHeight="1">
      <c r="A74" s="195"/>
      <c r="B74" s="216" t="s">
        <v>13</v>
      </c>
      <c r="C74" s="217" t="s">
        <v>176</v>
      </c>
      <c r="D74" s="104"/>
      <c r="E74" s="104"/>
      <c r="F74" s="204" t="e">
        <f>ROUND(E74/D74%,1)</f>
        <v>#DIV/0!</v>
      </c>
      <c r="G74" s="404" t="s">
        <v>14</v>
      </c>
      <c r="H74" s="224"/>
      <c r="I74" s="218"/>
      <c r="J74" s="204"/>
      <c r="K74" s="217" t="s">
        <v>89</v>
      </c>
      <c r="L74" s="210">
        <f>ROUND(J74*H74,5)</f>
        <v>0</v>
      </c>
      <c r="M74" s="104">
        <f>ROUND(D74*L74,2)</f>
        <v>0</v>
      </c>
      <c r="N74" s="104">
        <f>ROUND(E74*L74,2)</f>
        <v>0</v>
      </c>
      <c r="O74" s="104"/>
      <c r="P74" s="104"/>
      <c r="Q74" s="204" t="e">
        <f t="shared" si="9"/>
        <v>#DIV/0!</v>
      </c>
      <c r="R74" s="404" t="s">
        <v>14</v>
      </c>
      <c r="S74" s="222"/>
      <c r="T74" s="104"/>
      <c r="U74" s="204"/>
      <c r="V74" s="217" t="s">
        <v>89</v>
      </c>
      <c r="W74" s="210">
        <f>ROUND(S74*U74,5)</f>
        <v>0</v>
      </c>
      <c r="X74" s="210">
        <f>ROUND(O74*W74,2)</f>
        <v>0</v>
      </c>
      <c r="Y74" s="210">
        <f>ROUND(W74*P74,2)</f>
        <v>0</v>
      </c>
      <c r="Z74" s="104" t="e">
        <f t="shared" si="10"/>
        <v>#DIV/0!</v>
      </c>
      <c r="AA74" s="204" t="e">
        <f t="shared" si="11"/>
        <v>#DIV/0!</v>
      </c>
      <c r="AB74" s="212">
        <f>X74-Y74</f>
        <v>0</v>
      </c>
    </row>
    <row r="75" spans="1:28" ht="32.25" customHeight="1">
      <c r="A75" s="196"/>
      <c r="B75" s="227"/>
      <c r="C75" s="217"/>
      <c r="D75" s="218"/>
      <c r="E75" s="104"/>
      <c r="F75" s="204"/>
      <c r="G75" s="404"/>
      <c r="H75" s="102"/>
      <c r="I75" s="104"/>
      <c r="J75" s="204"/>
      <c r="K75" s="217"/>
      <c r="L75" s="210"/>
      <c r="M75" s="104"/>
      <c r="N75" s="104"/>
      <c r="O75" s="218"/>
      <c r="P75" s="104"/>
      <c r="Q75" s="204"/>
      <c r="R75" s="217"/>
      <c r="S75" s="102"/>
      <c r="T75" s="104"/>
      <c r="U75" s="204"/>
      <c r="V75" s="404"/>
      <c r="W75" s="210"/>
      <c r="X75" s="210"/>
      <c r="Y75" s="210"/>
      <c r="Z75" s="104"/>
      <c r="AA75" s="204"/>
      <c r="AB75" s="212"/>
    </row>
    <row r="76" spans="1:28" ht="32.25" customHeight="1">
      <c r="A76" s="196">
        <v>5</v>
      </c>
      <c r="B76" s="225" t="s">
        <v>196</v>
      </c>
      <c r="C76" s="217"/>
      <c r="D76" s="226" t="e">
        <f>ROUND(M76/L76,5)</f>
        <v>#DIV/0!</v>
      </c>
      <c r="E76" s="226" t="e">
        <f>ROUND(N76/L76,5)</f>
        <v>#DIV/0!</v>
      </c>
      <c r="F76" s="204"/>
      <c r="G76" s="404"/>
      <c r="H76" s="203" t="e">
        <f>L76/J76</f>
        <v>#DIV/0!</v>
      </c>
      <c r="I76" s="199">
        <f>I58</f>
        <v>0</v>
      </c>
      <c r="J76" s="200">
        <f>SUM(J77)</f>
        <v>0</v>
      </c>
      <c r="K76" s="198" t="str">
        <f>K77</f>
        <v>квт.час</v>
      </c>
      <c r="L76" s="202">
        <f>SUM(L77:L77)</f>
        <v>0</v>
      </c>
      <c r="M76" s="199">
        <f>SUM(M77:M77)</f>
        <v>0</v>
      </c>
      <c r="N76" s="199">
        <f>SUM(N77:N77)</f>
        <v>0</v>
      </c>
      <c r="O76" s="226" t="e">
        <f>X76/W76</f>
        <v>#DIV/0!</v>
      </c>
      <c r="P76" s="226" t="e">
        <f>Y76/W76</f>
        <v>#DIV/0!</v>
      </c>
      <c r="Q76" s="204" t="e">
        <f>ROUND(P76/O76%,1)</f>
        <v>#DIV/0!</v>
      </c>
      <c r="R76" s="198" t="str">
        <f>R77</f>
        <v>квт.час/чел./мес.</v>
      </c>
      <c r="S76" s="203" t="e">
        <f>W76/U76</f>
        <v>#DIV/0!</v>
      </c>
      <c r="T76" s="199">
        <f>T58</f>
        <v>0</v>
      </c>
      <c r="U76" s="200">
        <f>SUM(U77:U77)</f>
        <v>0</v>
      </c>
      <c r="V76" s="198" t="str">
        <f>V77</f>
        <v>квт.час</v>
      </c>
      <c r="W76" s="202">
        <f>SUM(W77:W77)</f>
        <v>0</v>
      </c>
      <c r="X76" s="202">
        <f>SUM(X77:X77)</f>
        <v>0</v>
      </c>
      <c r="Y76" s="202">
        <f>SUM(Y77:Y77)</f>
        <v>0</v>
      </c>
      <c r="Z76" s="104" t="e">
        <f>ROUND(X76/M76%,1)</f>
        <v>#DIV/0!</v>
      </c>
      <c r="AA76" s="204" t="e">
        <f>ROUND(Y76/N76%,1)</f>
        <v>#DIV/0!</v>
      </c>
      <c r="AB76" s="212">
        <f>X76-Y76</f>
        <v>0</v>
      </c>
    </row>
    <row r="77" spans="1:28" ht="32.25" customHeight="1">
      <c r="A77" s="195"/>
      <c r="B77" s="216" t="s">
        <v>15</v>
      </c>
      <c r="C77" s="217" t="s">
        <v>16</v>
      </c>
      <c r="D77" s="104"/>
      <c r="E77" s="104"/>
      <c r="F77" s="204" t="e">
        <f>ROUND(E77/D77%,1)</f>
        <v>#DIV/0!</v>
      </c>
      <c r="G77" s="404" t="s">
        <v>17</v>
      </c>
      <c r="H77" s="102"/>
      <c r="I77" s="104"/>
      <c r="J77" s="204"/>
      <c r="K77" s="217" t="s">
        <v>16</v>
      </c>
      <c r="L77" s="228">
        <f>ROUND(J77*H77,5)</f>
        <v>0</v>
      </c>
      <c r="M77" s="104">
        <f>ROUND(D77*L77,2)</f>
        <v>0</v>
      </c>
      <c r="N77" s="104">
        <f>ROUND(E77*L77,2)</f>
        <v>0</v>
      </c>
      <c r="O77" s="104"/>
      <c r="P77" s="104"/>
      <c r="Q77" s="204" t="e">
        <f>ROUND(P77/O77%,1)</f>
        <v>#DIV/0!</v>
      </c>
      <c r="R77" s="404" t="s">
        <v>17</v>
      </c>
      <c r="S77" s="102"/>
      <c r="T77" s="104"/>
      <c r="U77" s="204"/>
      <c r="V77" s="217" t="s">
        <v>16</v>
      </c>
      <c r="W77" s="210">
        <f>ROUND(U77*S77,5)</f>
        <v>0</v>
      </c>
      <c r="X77" s="210">
        <f>ROUND(O77*W77,2)</f>
        <v>0</v>
      </c>
      <c r="Y77" s="210">
        <f>ROUND(P77*W77,2)</f>
        <v>0</v>
      </c>
      <c r="Z77" s="104" t="e">
        <f>ROUND(X77/M77%,1)</f>
        <v>#DIV/0!</v>
      </c>
      <c r="AA77" s="204" t="e">
        <f>ROUND(Y77/N77%,1)</f>
        <v>#DIV/0!</v>
      </c>
      <c r="AB77" s="212">
        <f>X77-Y77</f>
        <v>0</v>
      </c>
    </row>
    <row r="78" spans="1:28" ht="32.25" customHeight="1">
      <c r="A78" s="229"/>
      <c r="B78" s="230" t="s">
        <v>3</v>
      </c>
      <c r="C78" s="231" t="s">
        <v>4</v>
      </c>
      <c r="D78" s="159" t="s">
        <v>4</v>
      </c>
      <c r="E78" s="159" t="s">
        <v>4</v>
      </c>
      <c r="F78" s="158" t="s">
        <v>4</v>
      </c>
      <c r="G78" s="231" t="s">
        <v>4</v>
      </c>
      <c r="H78" s="161" t="s">
        <v>4</v>
      </c>
      <c r="I78" s="159" t="s">
        <v>4</v>
      </c>
      <c r="J78" s="158" t="s">
        <v>4</v>
      </c>
      <c r="K78" s="231" t="s">
        <v>4</v>
      </c>
      <c r="L78" s="232" t="s">
        <v>4</v>
      </c>
      <c r="M78" s="159">
        <f>M58+M61+M67+M71+M76</f>
        <v>0</v>
      </c>
      <c r="N78" s="159">
        <f>N58+N61+N67+N71+N76</f>
        <v>0</v>
      </c>
      <c r="O78" s="159" t="s">
        <v>4</v>
      </c>
      <c r="P78" s="159" t="s">
        <v>4</v>
      </c>
      <c r="Q78" s="158" t="s">
        <v>4</v>
      </c>
      <c r="R78" s="231" t="s">
        <v>4</v>
      </c>
      <c r="S78" s="161" t="s">
        <v>4</v>
      </c>
      <c r="T78" s="159" t="s">
        <v>4</v>
      </c>
      <c r="U78" s="158" t="s">
        <v>4</v>
      </c>
      <c r="V78" s="231" t="s">
        <v>4</v>
      </c>
      <c r="W78" s="232" t="s">
        <v>4</v>
      </c>
      <c r="X78" s="232">
        <f>X58+X61+X67+X71+X76</f>
        <v>0</v>
      </c>
      <c r="Y78" s="232">
        <f>Y58+Y61+Y67+Y71+Y76</f>
        <v>0</v>
      </c>
      <c r="Z78" s="199" t="e">
        <f>ROUND(X78/M78%,1)</f>
        <v>#DIV/0!</v>
      </c>
      <c r="AA78" s="200" t="e">
        <f>Y78/N78%</f>
        <v>#DIV/0!</v>
      </c>
      <c r="AB78" s="159">
        <f>AB58+AB61+AB67+AB71+AB76</f>
        <v>0</v>
      </c>
    </row>
    <row r="79" spans="1:30" ht="30" customHeight="1" thickBot="1">
      <c r="A79" s="233"/>
      <c r="B79" s="234" t="s">
        <v>18</v>
      </c>
      <c r="C79" s="235" t="s">
        <v>4</v>
      </c>
      <c r="D79" s="236" t="s">
        <v>4</v>
      </c>
      <c r="E79" s="236" t="s">
        <v>4</v>
      </c>
      <c r="F79" s="237" t="s">
        <v>4</v>
      </c>
      <c r="G79" s="238" t="s">
        <v>4</v>
      </c>
      <c r="H79" s="239" t="s">
        <v>4</v>
      </c>
      <c r="I79" s="236" t="s">
        <v>4</v>
      </c>
      <c r="J79" s="237" t="s">
        <v>4</v>
      </c>
      <c r="K79" s="238" t="s">
        <v>4</v>
      </c>
      <c r="L79" s="240" t="s">
        <v>4</v>
      </c>
      <c r="M79" s="236" t="s">
        <v>4</v>
      </c>
      <c r="N79" s="236" t="s">
        <v>4</v>
      </c>
      <c r="O79" s="236" t="s">
        <v>4</v>
      </c>
      <c r="P79" s="236" t="s">
        <v>4</v>
      </c>
      <c r="Q79" s="237" t="s">
        <v>4</v>
      </c>
      <c r="R79" s="238" t="s">
        <v>4</v>
      </c>
      <c r="S79" s="239" t="s">
        <v>4</v>
      </c>
      <c r="T79" s="236" t="s">
        <v>4</v>
      </c>
      <c r="U79" s="237" t="s">
        <v>4</v>
      </c>
      <c r="V79" s="238" t="s">
        <v>4</v>
      </c>
      <c r="W79" s="240" t="s">
        <v>4</v>
      </c>
      <c r="X79" s="240" t="s">
        <v>4</v>
      </c>
      <c r="Y79" s="240">
        <f>ROUND(N78*1.062,2)</f>
        <v>0</v>
      </c>
      <c r="Z79" s="236" t="s">
        <v>4</v>
      </c>
      <c r="AA79" s="241" t="e">
        <f>ROUND(Y79/N78%,2)</f>
        <v>#DIV/0!</v>
      </c>
      <c r="AB79" s="242">
        <f>X78-Y79</f>
        <v>0</v>
      </c>
      <c r="AC79" s="34"/>
      <c r="AD79" s="34"/>
    </row>
    <row r="80" spans="1:30" ht="30" customHeight="1">
      <c r="A80" s="428"/>
      <c r="B80" s="461"/>
      <c r="C80" s="462"/>
      <c r="D80" s="165"/>
      <c r="E80" s="165"/>
      <c r="F80" s="244"/>
      <c r="G80" s="245"/>
      <c r="H80" s="246"/>
      <c r="I80" s="165"/>
      <c r="J80" s="244"/>
      <c r="K80" s="245"/>
      <c r="L80" s="166"/>
      <c r="M80" s="165"/>
      <c r="N80" s="165"/>
      <c r="O80" s="165"/>
      <c r="P80" s="165"/>
      <c r="Q80" s="244"/>
      <c r="R80" s="245"/>
      <c r="S80" s="246"/>
      <c r="T80" s="165"/>
      <c r="U80" s="244"/>
      <c r="V80" s="245"/>
      <c r="W80" s="166"/>
      <c r="X80" s="166"/>
      <c r="Y80" s="166"/>
      <c r="Z80" s="165"/>
      <c r="AA80" s="429"/>
      <c r="AB80" s="165"/>
      <c r="AC80" s="34"/>
      <c r="AD80" s="34"/>
    </row>
    <row r="81" spans="1:30" ht="30" customHeight="1">
      <c r="A81" s="428"/>
      <c r="B81" s="502" t="s">
        <v>102</v>
      </c>
      <c r="C81" s="502"/>
      <c r="D81" s="502"/>
      <c r="E81" s="181"/>
      <c r="F81" s="247"/>
      <c r="G81" s="463"/>
      <c r="H81" s="464"/>
      <c r="I81" s="248" t="s">
        <v>219</v>
      </c>
      <c r="J81" s="244"/>
      <c r="K81" s="245"/>
      <c r="L81" s="166"/>
      <c r="M81" s="165"/>
      <c r="N81" s="165"/>
      <c r="O81" s="165"/>
      <c r="P81" s="165"/>
      <c r="Q81" s="244"/>
      <c r="R81" s="245"/>
      <c r="S81" s="246"/>
      <c r="T81" s="165"/>
      <c r="U81" s="244"/>
      <c r="V81" s="245"/>
      <c r="W81" s="166"/>
      <c r="X81" s="166"/>
      <c r="Y81" s="166"/>
      <c r="Z81" s="165"/>
      <c r="AA81" s="429"/>
      <c r="AB81" s="165"/>
      <c r="AC81" s="34"/>
      <c r="AD81" s="34"/>
    </row>
    <row r="82" spans="2:27" s="36" customFormat="1" ht="30" customHeight="1">
      <c r="B82" s="137"/>
      <c r="C82" s="249"/>
      <c r="D82" s="127"/>
      <c r="E82" s="139" t="s">
        <v>147</v>
      </c>
      <c r="F82" s="250"/>
      <c r="G82" s="251"/>
      <c r="H82" s="465"/>
      <c r="I82" s="127"/>
      <c r="J82" s="256"/>
      <c r="K82" s="77"/>
      <c r="L82" s="67"/>
      <c r="O82" s="134"/>
      <c r="P82" s="134"/>
      <c r="Q82" s="69"/>
      <c r="R82" s="71"/>
      <c r="S82" s="68"/>
      <c r="U82" s="69"/>
      <c r="V82" s="253"/>
      <c r="W82" s="67"/>
      <c r="X82" s="67"/>
      <c r="Y82" s="67"/>
      <c r="AA82" s="69"/>
    </row>
    <row r="83" spans="1:27" s="36" customFormat="1" ht="30" customHeight="1">
      <c r="A83" s="78"/>
      <c r="B83" s="137"/>
      <c r="C83" s="174"/>
      <c r="D83" s="181"/>
      <c r="E83" s="181"/>
      <c r="F83" s="247"/>
      <c r="G83" s="252"/>
      <c r="H83" s="243"/>
      <c r="I83" s="248"/>
      <c r="J83" s="256"/>
      <c r="K83" s="77"/>
      <c r="L83" s="67"/>
      <c r="O83" s="134"/>
      <c r="P83" s="134"/>
      <c r="Q83" s="69"/>
      <c r="R83" s="71"/>
      <c r="S83" s="68"/>
      <c r="U83" s="69"/>
      <c r="V83" s="253"/>
      <c r="W83" s="67"/>
      <c r="X83" s="67"/>
      <c r="Y83" s="67"/>
      <c r="AA83" s="69"/>
    </row>
    <row r="84" spans="1:27" s="36" customFormat="1" ht="30" customHeight="1">
      <c r="A84" s="78"/>
      <c r="B84" s="78" t="s">
        <v>96</v>
      </c>
      <c r="C84" s="253"/>
      <c r="D84" s="40"/>
      <c r="E84" s="40"/>
      <c r="F84" s="254"/>
      <c r="G84" s="253"/>
      <c r="H84" s="255"/>
      <c r="I84" s="40" t="s">
        <v>146</v>
      </c>
      <c r="J84" s="256"/>
      <c r="K84" s="77"/>
      <c r="L84" s="67"/>
      <c r="O84" s="134"/>
      <c r="P84" s="134"/>
      <c r="Q84" s="69"/>
      <c r="R84" s="71"/>
      <c r="S84" s="68"/>
      <c r="U84" s="69"/>
      <c r="V84" s="253"/>
      <c r="W84" s="67"/>
      <c r="X84" s="67"/>
      <c r="Y84" s="67"/>
      <c r="AA84" s="69"/>
    </row>
    <row r="85" spans="2:27" s="36" customFormat="1" ht="30" customHeight="1">
      <c r="B85" s="78" t="s">
        <v>90</v>
      </c>
      <c r="C85" s="257"/>
      <c r="D85" s="258"/>
      <c r="E85" s="259"/>
      <c r="F85" s="254"/>
      <c r="G85" s="253"/>
      <c r="H85" s="260"/>
      <c r="I85" s="40"/>
      <c r="J85" s="70"/>
      <c r="K85" s="77"/>
      <c r="L85" s="67"/>
      <c r="O85" s="134"/>
      <c r="P85" s="134"/>
      <c r="Q85" s="69"/>
      <c r="R85" s="71"/>
      <c r="S85" s="68"/>
      <c r="U85" s="69"/>
      <c r="V85" s="75"/>
      <c r="W85" s="67"/>
      <c r="X85" s="67"/>
      <c r="Y85" s="67"/>
      <c r="AA85" s="69"/>
    </row>
    <row r="86" spans="1:28" ht="30" customHeight="1">
      <c r="A86" s="78"/>
      <c r="B86" s="57"/>
      <c r="C86" s="57"/>
      <c r="D86" s="57"/>
      <c r="E86" s="57"/>
      <c r="F86" s="57"/>
      <c r="G86" s="57"/>
      <c r="H86" s="57"/>
      <c r="I86" s="57"/>
      <c r="J86" s="262"/>
      <c r="K86" s="263"/>
      <c r="L86" s="265"/>
      <c r="M86" s="261"/>
      <c r="N86" s="261"/>
      <c r="O86" s="266"/>
      <c r="P86" s="266"/>
      <c r="Q86" s="262"/>
      <c r="R86" s="263"/>
      <c r="S86" s="264"/>
      <c r="T86" s="267"/>
      <c r="U86" s="256"/>
      <c r="V86" s="263"/>
      <c r="W86" s="268"/>
      <c r="X86" s="265"/>
      <c r="Y86" s="265"/>
      <c r="Z86" s="261"/>
      <c r="AA86" s="262"/>
      <c r="AB86" s="261"/>
    </row>
    <row r="87" spans="2:23" ht="30" customHeight="1">
      <c r="B87" s="73"/>
      <c r="C87" s="76"/>
      <c r="F87" s="56"/>
      <c r="J87" s="56"/>
      <c r="T87" s="50"/>
      <c r="U87" s="56"/>
      <c r="W87" s="51"/>
    </row>
    <row r="88" spans="20:23" ht="30" customHeight="1">
      <c r="T88" s="50"/>
      <c r="U88" s="56"/>
      <c r="W88" s="51"/>
    </row>
  </sheetData>
  <sheetProtection/>
  <mergeCells count="38">
    <mergeCell ref="U5:U6"/>
    <mergeCell ref="B81:D81"/>
    <mergeCell ref="B38:C38"/>
    <mergeCell ref="B44:C44"/>
    <mergeCell ref="B34:E34"/>
    <mergeCell ref="B57:E57"/>
    <mergeCell ref="B61:C61"/>
    <mergeCell ref="B67:C67"/>
    <mergeCell ref="D4:N4"/>
    <mergeCell ref="B21:C21"/>
    <mergeCell ref="D5:D6"/>
    <mergeCell ref="E5:E6"/>
    <mergeCell ref="I5:I6"/>
    <mergeCell ref="C4:C7"/>
    <mergeCell ref="B4:B7"/>
    <mergeCell ref="B9:AB9"/>
    <mergeCell ref="R5:S5"/>
    <mergeCell ref="K5:L5"/>
    <mergeCell ref="Z4:AA5"/>
    <mergeCell ref="A4:A7"/>
    <mergeCell ref="J5:J6"/>
    <mergeCell ref="A11:C11"/>
    <mergeCell ref="X1:AB1"/>
    <mergeCell ref="A2:W2"/>
    <mergeCell ref="A3:W3"/>
    <mergeCell ref="X5:Y5"/>
    <mergeCell ref="O5:O6"/>
    <mergeCell ref="M5:N5"/>
    <mergeCell ref="O4:Y4"/>
    <mergeCell ref="B15:C15"/>
    <mergeCell ref="F5:F6"/>
    <mergeCell ref="G5:H5"/>
    <mergeCell ref="Q5:Q6"/>
    <mergeCell ref="B10:AB10"/>
    <mergeCell ref="V5:W5"/>
    <mergeCell ref="T5:T6"/>
    <mergeCell ref="P5:P6"/>
    <mergeCell ref="AB4:AB6"/>
  </mergeCells>
  <printOptions horizontalCentered="1"/>
  <pageMargins left="0" right="0.1968503937007874" top="0.33" bottom="0.36" header="0.23" footer="0.3"/>
  <pageSetup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0"/>
  <sheetViews>
    <sheetView view="pageBreakPreview" zoomScale="60" zoomScaleNormal="70" zoomScalePageLayoutView="0" workbookViewId="0" topLeftCell="A33">
      <selection activeCell="A55" sqref="A55:IV55"/>
    </sheetView>
  </sheetViews>
  <sheetFormatPr defaultColWidth="9.00390625" defaultRowHeight="12.75"/>
  <cols>
    <col min="1" max="1" width="24.75390625" style="0" customWidth="1"/>
    <col min="2" max="2" width="13.25390625" style="0" customWidth="1"/>
    <col min="3" max="3" width="24.375" style="0" customWidth="1"/>
    <col min="4" max="4" width="16.25390625" style="0" customWidth="1"/>
    <col min="5" max="5" width="13.625" style="0" customWidth="1"/>
    <col min="6" max="6" width="15.375" style="29" customWidth="1"/>
    <col min="7" max="7" width="15.25390625" style="33" customWidth="1"/>
    <col min="8" max="8" width="17.125" style="0" customWidth="1"/>
    <col min="9" max="9" width="27.125" style="0" customWidth="1"/>
    <col min="10" max="10" width="14.125" style="106" customWidth="1"/>
    <col min="11" max="11" width="17.75390625" style="0" customWidth="1"/>
    <col min="12" max="12" width="13.125" style="0" customWidth="1"/>
    <col min="13" max="13" width="17.875" style="29" customWidth="1"/>
    <col min="14" max="14" width="15.75390625" style="33" customWidth="1"/>
    <col min="15" max="15" width="22.375" style="0" customWidth="1"/>
    <col min="17" max="17" width="12.25390625" style="0" customWidth="1"/>
  </cols>
  <sheetData>
    <row r="1" spans="1:16" ht="64.5" customHeight="1">
      <c r="A1" s="113"/>
      <c r="B1" s="113"/>
      <c r="C1" s="113"/>
      <c r="D1" s="113"/>
      <c r="E1" s="113"/>
      <c r="F1" s="140"/>
      <c r="G1" s="141"/>
      <c r="H1" s="113"/>
      <c r="I1" s="113"/>
      <c r="J1" s="113"/>
      <c r="K1" s="507" t="s">
        <v>166</v>
      </c>
      <c r="L1" s="507"/>
      <c r="M1" s="508"/>
      <c r="N1" s="508"/>
      <c r="O1" s="508"/>
      <c r="P1" s="7"/>
    </row>
    <row r="2" spans="1:16" ht="10.5" customHeight="1">
      <c r="A2" s="113"/>
      <c r="B2" s="113"/>
      <c r="C2" s="113"/>
      <c r="D2" s="113"/>
      <c r="E2" s="113"/>
      <c r="F2" s="140"/>
      <c r="G2" s="141"/>
      <c r="H2" s="113"/>
      <c r="I2" s="113"/>
      <c r="J2" s="113"/>
      <c r="K2" s="113"/>
      <c r="L2" s="113"/>
      <c r="M2" s="140"/>
      <c r="N2" s="141"/>
      <c r="O2" s="113"/>
      <c r="P2" s="7"/>
    </row>
    <row r="3" spans="1:16" ht="18" customHeight="1">
      <c r="A3" s="509" t="s">
        <v>112</v>
      </c>
      <c r="B3" s="509"/>
      <c r="C3" s="509"/>
      <c r="D3" s="509"/>
      <c r="E3" s="509"/>
      <c r="F3" s="509"/>
      <c r="G3" s="509"/>
      <c r="H3" s="509"/>
      <c r="I3" s="509"/>
      <c r="J3" s="509"/>
      <c r="K3" s="509"/>
      <c r="L3" s="509"/>
      <c r="M3" s="509"/>
      <c r="N3" s="509"/>
      <c r="O3" s="509"/>
      <c r="P3" s="7"/>
    </row>
    <row r="4" spans="1:16" ht="18.75" customHeight="1">
      <c r="A4" s="510" t="s">
        <v>181</v>
      </c>
      <c r="B4" s="510"/>
      <c r="C4" s="510"/>
      <c r="D4" s="510"/>
      <c r="E4" s="510"/>
      <c r="F4" s="510"/>
      <c r="G4" s="510"/>
      <c r="H4" s="510"/>
      <c r="I4" s="510"/>
      <c r="J4" s="510"/>
      <c r="K4" s="510"/>
      <c r="L4" s="510"/>
      <c r="M4" s="510"/>
      <c r="N4" s="510"/>
      <c r="O4" s="510"/>
      <c r="P4" s="7"/>
    </row>
    <row r="5" spans="1:16" ht="5.25" customHeight="1">
      <c r="A5" s="113"/>
      <c r="B5" s="113"/>
      <c r="C5" s="113"/>
      <c r="D5" s="113"/>
      <c r="E5" s="113"/>
      <c r="F5" s="142"/>
      <c r="G5" s="141"/>
      <c r="H5" s="113"/>
      <c r="I5" s="113"/>
      <c r="J5" s="113"/>
      <c r="K5" s="113"/>
      <c r="L5" s="113"/>
      <c r="M5" s="140"/>
      <c r="N5" s="141"/>
      <c r="O5" s="113"/>
      <c r="P5" s="7"/>
    </row>
    <row r="6" spans="1:16" ht="18.75" customHeight="1">
      <c r="A6" s="408" t="s">
        <v>200</v>
      </c>
      <c r="B6" s="408"/>
      <c r="C6" s="408"/>
      <c r="D6" s="113"/>
      <c r="E6" s="113"/>
      <c r="F6" s="142"/>
      <c r="G6" s="141"/>
      <c r="H6" s="113"/>
      <c r="I6" s="113"/>
      <c r="J6" s="113"/>
      <c r="K6" s="113"/>
      <c r="L6" s="113"/>
      <c r="M6" s="140"/>
      <c r="N6" s="141"/>
      <c r="O6" s="113"/>
      <c r="P6" s="7"/>
    </row>
    <row r="7" spans="1:16" ht="18.75" customHeight="1">
      <c r="A7" s="519" t="s">
        <v>180</v>
      </c>
      <c r="B7" s="519"/>
      <c r="C7" s="519"/>
      <c r="D7" s="519"/>
      <c r="E7" s="519"/>
      <c r="F7" s="519"/>
      <c r="G7" s="519"/>
      <c r="H7" s="519"/>
      <c r="I7" s="520" t="s">
        <v>104</v>
      </c>
      <c r="J7" s="520"/>
      <c r="K7" s="520"/>
      <c r="L7" s="520"/>
      <c r="M7" s="520"/>
      <c r="N7" s="520"/>
      <c r="O7" s="521"/>
      <c r="P7" s="7"/>
    </row>
    <row r="8" spans="1:16" ht="87" customHeight="1">
      <c r="A8" s="512" t="s">
        <v>199</v>
      </c>
      <c r="B8" s="505" t="s">
        <v>151</v>
      </c>
      <c r="C8" s="505" t="s">
        <v>205</v>
      </c>
      <c r="D8" s="512" t="s">
        <v>203</v>
      </c>
      <c r="E8" s="505" t="s">
        <v>188</v>
      </c>
      <c r="F8" s="518" t="s">
        <v>150</v>
      </c>
      <c r="G8" s="515" t="s">
        <v>156</v>
      </c>
      <c r="H8" s="143" t="s">
        <v>111</v>
      </c>
      <c r="I8" s="505" t="s">
        <v>205</v>
      </c>
      <c r="J8" s="505" t="s">
        <v>151</v>
      </c>
      <c r="K8" s="512" t="s">
        <v>203</v>
      </c>
      <c r="L8" s="505" t="s">
        <v>188</v>
      </c>
      <c r="M8" s="515" t="s">
        <v>182</v>
      </c>
      <c r="N8" s="516" t="s">
        <v>132</v>
      </c>
      <c r="O8" s="143" t="s">
        <v>111</v>
      </c>
      <c r="P8" s="7"/>
    </row>
    <row r="9" spans="1:16" ht="26.25" customHeight="1">
      <c r="A9" s="512"/>
      <c r="B9" s="506"/>
      <c r="C9" s="506"/>
      <c r="D9" s="512"/>
      <c r="E9" s="506"/>
      <c r="F9" s="518"/>
      <c r="G9" s="515"/>
      <c r="H9" s="143" t="s">
        <v>11</v>
      </c>
      <c r="I9" s="506"/>
      <c r="J9" s="506"/>
      <c r="K9" s="512"/>
      <c r="L9" s="506"/>
      <c r="M9" s="515"/>
      <c r="N9" s="517"/>
      <c r="O9" s="143" t="s">
        <v>11</v>
      </c>
      <c r="P9" s="7"/>
    </row>
    <row r="10" spans="1:16" ht="15.75" customHeight="1">
      <c r="A10" s="143">
        <v>1</v>
      </c>
      <c r="B10" s="435">
        <f>A10+1</f>
        <v>2</v>
      </c>
      <c r="C10" s="435">
        <f aca="true" t="shared" si="0" ref="C10:H10">B10+1</f>
        <v>3</v>
      </c>
      <c r="D10" s="435">
        <f t="shared" si="0"/>
        <v>4</v>
      </c>
      <c r="E10" s="435">
        <f t="shared" si="0"/>
        <v>5</v>
      </c>
      <c r="F10" s="435">
        <f t="shared" si="0"/>
        <v>6</v>
      </c>
      <c r="G10" s="435">
        <f t="shared" si="0"/>
        <v>7</v>
      </c>
      <c r="H10" s="435">
        <f t="shared" si="0"/>
        <v>8</v>
      </c>
      <c r="I10" s="435">
        <f aca="true" t="shared" si="1" ref="I10:O10">H10+1</f>
        <v>9</v>
      </c>
      <c r="J10" s="435">
        <f t="shared" si="1"/>
        <v>10</v>
      </c>
      <c r="K10" s="435">
        <f t="shared" si="1"/>
        <v>11</v>
      </c>
      <c r="L10" s="435">
        <f t="shared" si="1"/>
        <v>12</v>
      </c>
      <c r="M10" s="435">
        <f t="shared" si="1"/>
        <v>13</v>
      </c>
      <c r="N10" s="435">
        <f t="shared" si="1"/>
        <v>14</v>
      </c>
      <c r="O10" s="435">
        <f t="shared" si="1"/>
        <v>15</v>
      </c>
      <c r="P10" s="7"/>
    </row>
    <row r="11" spans="1:16" ht="18" customHeight="1">
      <c r="A11" s="107"/>
      <c r="B11" s="107"/>
      <c r="C11" s="108" t="s">
        <v>9</v>
      </c>
      <c r="D11" s="144"/>
      <c r="E11" s="144"/>
      <c r="F11" s="145"/>
      <c r="G11" s="146"/>
      <c r="H11" s="450">
        <f>ROUND(D11*F11*E11,5)</f>
        <v>0</v>
      </c>
      <c r="I11" s="108" t="s">
        <v>9</v>
      </c>
      <c r="J11" s="115"/>
      <c r="K11" s="148"/>
      <c r="L11" s="148"/>
      <c r="M11" s="145"/>
      <c r="N11" s="146"/>
      <c r="O11" s="147"/>
      <c r="P11" s="7"/>
    </row>
    <row r="12" spans="1:16" ht="16.5" customHeight="1" hidden="1">
      <c r="A12" s="108"/>
      <c r="B12" s="108"/>
      <c r="C12" s="108" t="s">
        <v>9</v>
      </c>
      <c r="D12" s="149"/>
      <c r="E12" s="149"/>
      <c r="F12" s="150"/>
      <c r="G12" s="151"/>
      <c r="H12" s="450">
        <f>ROUND(D12*F12*E12,5)</f>
        <v>0</v>
      </c>
      <c r="I12" s="108" t="s">
        <v>9</v>
      </c>
      <c r="J12" s="116"/>
      <c r="K12" s="152"/>
      <c r="L12" s="152"/>
      <c r="M12" s="150" t="e">
        <f>ROUND(O12/K12/L12,5)</f>
        <v>#DIV/0!</v>
      </c>
      <c r="N12" s="153"/>
      <c r="O12" s="152"/>
      <c r="P12" s="7"/>
    </row>
    <row r="13" spans="1:16" ht="16.5" customHeight="1" hidden="1">
      <c r="A13" s="108"/>
      <c r="B13" s="108"/>
      <c r="C13" s="108" t="s">
        <v>9</v>
      </c>
      <c r="D13" s="154"/>
      <c r="E13" s="154"/>
      <c r="F13" s="94"/>
      <c r="G13" s="151"/>
      <c r="H13" s="450">
        <f>ROUND(D13*F13*E13,5)</f>
        <v>0</v>
      </c>
      <c r="I13" s="108" t="s">
        <v>9</v>
      </c>
      <c r="J13" s="116"/>
      <c r="K13" s="152"/>
      <c r="L13" s="152"/>
      <c r="M13" s="150" t="e">
        <f>ROUND(O13/K13/L13,5)</f>
        <v>#DIV/0!</v>
      </c>
      <c r="N13" s="153"/>
      <c r="O13" s="152"/>
      <c r="P13" s="7"/>
    </row>
    <row r="14" spans="1:16" ht="16.5" customHeight="1">
      <c r="A14" s="108"/>
      <c r="B14" s="108"/>
      <c r="C14" s="108" t="s">
        <v>9</v>
      </c>
      <c r="D14" s="152"/>
      <c r="E14" s="152"/>
      <c r="F14" s="150"/>
      <c r="G14" s="155"/>
      <c r="H14" s="450">
        <f>ROUND(D14*F14*E14,5)</f>
        <v>0</v>
      </c>
      <c r="I14" s="108" t="s">
        <v>9</v>
      </c>
      <c r="J14" s="116"/>
      <c r="K14" s="152"/>
      <c r="L14" s="152"/>
      <c r="M14" s="150" t="e">
        <f>ROUND(O14/K14/L14,5)</f>
        <v>#DIV/0!</v>
      </c>
      <c r="N14" s="155"/>
      <c r="O14" s="152"/>
      <c r="P14" s="7"/>
    </row>
    <row r="15" spans="1:16" ht="47.25" customHeight="1">
      <c r="A15" s="108"/>
      <c r="B15" s="108"/>
      <c r="C15" s="108" t="s">
        <v>192</v>
      </c>
      <c r="D15" s="152"/>
      <c r="E15" s="152"/>
      <c r="F15" s="150"/>
      <c r="G15" s="155"/>
      <c r="H15" s="452">
        <f>ROUND(D15*F15*E15,5)</f>
        <v>0</v>
      </c>
      <c r="I15" s="108" t="s">
        <v>194</v>
      </c>
      <c r="J15" s="116"/>
      <c r="K15" s="152"/>
      <c r="L15" s="152"/>
      <c r="M15" s="150"/>
      <c r="N15" s="155"/>
      <c r="O15" s="152"/>
      <c r="P15" s="7"/>
    </row>
    <row r="16" spans="1:16" ht="61.5" customHeight="1">
      <c r="A16" s="108"/>
      <c r="B16" s="108"/>
      <c r="C16" s="108"/>
      <c r="D16" s="152"/>
      <c r="E16" s="152"/>
      <c r="F16" s="150"/>
      <c r="G16" s="155"/>
      <c r="H16" s="152"/>
      <c r="I16" s="156" t="s">
        <v>206</v>
      </c>
      <c r="J16" s="116"/>
      <c r="K16" s="152"/>
      <c r="L16" s="152"/>
      <c r="M16" s="150"/>
      <c r="N16" s="155"/>
      <c r="O16" s="152"/>
      <c r="P16" s="7"/>
    </row>
    <row r="17" spans="1:16" ht="18.75" customHeight="1">
      <c r="A17" s="327" t="s">
        <v>88</v>
      </c>
      <c r="B17" s="327"/>
      <c r="C17" s="327"/>
      <c r="D17" s="157" t="e">
        <f>ROUND(H17/F17/E17,9)</f>
        <v>#DIV/0!</v>
      </c>
      <c r="E17" s="157"/>
      <c r="F17" s="158">
        <f>SUM(F12:F15)</f>
        <v>0</v>
      </c>
      <c r="G17" s="159">
        <f>SUM(G12:G15)</f>
        <v>0</v>
      </c>
      <c r="H17" s="111">
        <f>SUM(H12:H15)</f>
        <v>0</v>
      </c>
      <c r="I17" s="109"/>
      <c r="J17" s="109"/>
      <c r="K17" s="160" t="e">
        <f>ROUND(O17/M17/L17,9)</f>
        <v>#DIV/0!</v>
      </c>
      <c r="L17" s="160"/>
      <c r="M17" s="158" t="e">
        <f>SUM(M11:M16)</f>
        <v>#DIV/0!</v>
      </c>
      <c r="N17" s="159">
        <f>SUM(N12:N16)</f>
        <v>0</v>
      </c>
      <c r="O17" s="161">
        <f>SUM(O12:O16)</f>
        <v>0</v>
      </c>
      <c r="P17" s="7"/>
    </row>
    <row r="18" spans="1:16" ht="45.75" customHeight="1">
      <c r="A18" s="108"/>
      <c r="B18" s="108"/>
      <c r="C18" s="108" t="s">
        <v>193</v>
      </c>
      <c r="D18" s="157"/>
      <c r="E18" s="157"/>
      <c r="F18" s="158"/>
      <c r="G18" s="159"/>
      <c r="H18" s="111"/>
      <c r="I18" s="108" t="s">
        <v>207</v>
      </c>
      <c r="J18" s="109"/>
      <c r="K18" s="160"/>
      <c r="L18" s="160"/>
      <c r="M18" s="158"/>
      <c r="N18" s="159"/>
      <c r="O18" s="161"/>
      <c r="P18" s="7"/>
    </row>
    <row r="19" spans="1:16" ht="60" customHeight="1">
      <c r="A19" s="110"/>
      <c r="B19" s="110"/>
      <c r="C19" s="110"/>
      <c r="D19" s="111"/>
      <c r="E19" s="111"/>
      <c r="F19" s="162"/>
      <c r="G19" s="159"/>
      <c r="H19" s="111"/>
      <c r="I19" s="156" t="s">
        <v>204</v>
      </c>
      <c r="J19" s="110"/>
      <c r="K19" s="111"/>
      <c r="L19" s="111"/>
      <c r="M19" s="162"/>
      <c r="N19" s="159"/>
      <c r="O19" s="161"/>
      <c r="P19" s="7"/>
    </row>
    <row r="20" spans="1:16" ht="15.75">
      <c r="A20" s="392" t="s">
        <v>91</v>
      </c>
      <c r="B20" s="392"/>
      <c r="C20" s="392"/>
      <c r="D20" s="157" t="e">
        <f>ROUND(H20/F20/E20,9)</f>
        <v>#DIV/0!</v>
      </c>
      <c r="E20" s="157"/>
      <c r="F20" s="162">
        <f>F17+F18</f>
        <v>0</v>
      </c>
      <c r="G20" s="159">
        <f>G17+G18</f>
        <v>0</v>
      </c>
      <c r="H20" s="111">
        <f>H17+H18</f>
        <v>0</v>
      </c>
      <c r="I20" s="392"/>
      <c r="J20" s="111"/>
      <c r="K20" s="163" t="e">
        <f>ROUND(O20/M20/L20,9)</f>
        <v>#DIV/0!</v>
      </c>
      <c r="L20" s="163"/>
      <c r="M20" s="162" t="e">
        <f>M17+M18+M19</f>
        <v>#DIV/0!</v>
      </c>
      <c r="N20" s="159">
        <f>N17+N18+N19</f>
        <v>0</v>
      </c>
      <c r="O20" s="161">
        <f>O17+O18+O19</f>
        <v>0</v>
      </c>
      <c r="P20" s="7"/>
    </row>
    <row r="21" spans="1:16" ht="12" customHeight="1">
      <c r="A21" s="405"/>
      <c r="B21" s="405"/>
      <c r="C21" s="405"/>
      <c r="D21" s="406"/>
      <c r="E21" s="406"/>
      <c r="F21" s="164"/>
      <c r="G21" s="165"/>
      <c r="H21" s="95"/>
      <c r="I21" s="405"/>
      <c r="J21" s="95"/>
      <c r="K21" s="167"/>
      <c r="L21" s="167"/>
      <c r="M21" s="164"/>
      <c r="N21" s="165"/>
      <c r="O21" s="246"/>
      <c r="P21" s="7"/>
    </row>
    <row r="22" spans="1:16" ht="15.75">
      <c r="A22" s="407" t="s">
        <v>201</v>
      </c>
      <c r="B22" s="407"/>
      <c r="C22" s="407"/>
      <c r="D22" s="406"/>
      <c r="E22" s="406"/>
      <c r="F22" s="164"/>
      <c r="G22" s="165"/>
      <c r="H22" s="95"/>
      <c r="I22" s="405"/>
      <c r="J22" s="95"/>
      <c r="K22" s="167"/>
      <c r="L22" s="167"/>
      <c r="M22" s="164"/>
      <c r="N22" s="165"/>
      <c r="O22" s="246"/>
      <c r="P22" s="7"/>
    </row>
    <row r="23" spans="1:16" ht="15.75">
      <c r="A23" s="519" t="s">
        <v>180</v>
      </c>
      <c r="B23" s="519"/>
      <c r="C23" s="519"/>
      <c r="D23" s="519"/>
      <c r="E23" s="519"/>
      <c r="F23" s="519"/>
      <c r="G23" s="519"/>
      <c r="H23" s="519"/>
      <c r="I23" s="520" t="s">
        <v>104</v>
      </c>
      <c r="J23" s="520"/>
      <c r="K23" s="520"/>
      <c r="L23" s="520"/>
      <c r="M23" s="520"/>
      <c r="N23" s="520"/>
      <c r="O23" s="521"/>
      <c r="P23" s="7"/>
    </row>
    <row r="24" spans="1:16" ht="66" customHeight="1">
      <c r="A24" s="512" t="s">
        <v>199</v>
      </c>
      <c r="B24" s="505" t="s">
        <v>151</v>
      </c>
      <c r="C24" s="505" t="s">
        <v>205</v>
      </c>
      <c r="D24" s="512" t="s">
        <v>203</v>
      </c>
      <c r="E24" s="505" t="s">
        <v>188</v>
      </c>
      <c r="F24" s="518" t="s">
        <v>150</v>
      </c>
      <c r="G24" s="515" t="s">
        <v>156</v>
      </c>
      <c r="H24" s="396" t="s">
        <v>111</v>
      </c>
      <c r="I24" s="505" t="s">
        <v>205</v>
      </c>
      <c r="J24" s="505" t="s">
        <v>151</v>
      </c>
      <c r="K24" s="512" t="s">
        <v>203</v>
      </c>
      <c r="L24" s="505" t="s">
        <v>188</v>
      </c>
      <c r="M24" s="515" t="s">
        <v>182</v>
      </c>
      <c r="N24" s="516" t="s">
        <v>132</v>
      </c>
      <c r="O24" s="396" t="s">
        <v>111</v>
      </c>
      <c r="P24" s="7"/>
    </row>
    <row r="25" spans="1:16" ht="12.75">
      <c r="A25" s="512"/>
      <c r="B25" s="506"/>
      <c r="C25" s="506"/>
      <c r="D25" s="512"/>
      <c r="E25" s="506"/>
      <c r="F25" s="518"/>
      <c r="G25" s="515"/>
      <c r="H25" s="396" t="s">
        <v>11</v>
      </c>
      <c r="I25" s="506"/>
      <c r="J25" s="506"/>
      <c r="K25" s="512"/>
      <c r="L25" s="506"/>
      <c r="M25" s="515"/>
      <c r="N25" s="517"/>
      <c r="O25" s="396" t="s">
        <v>11</v>
      </c>
      <c r="P25" s="7"/>
    </row>
    <row r="26" spans="1:16" ht="12.75">
      <c r="A26" s="396">
        <v>1</v>
      </c>
      <c r="B26" s="435">
        <f>A26+1</f>
        <v>2</v>
      </c>
      <c r="C26" s="435">
        <f>B26+1</f>
        <v>3</v>
      </c>
      <c r="D26" s="435">
        <f>C26+1</f>
        <v>4</v>
      </c>
      <c r="E26" s="435">
        <f>D26+1</f>
        <v>5</v>
      </c>
      <c r="F26" s="435">
        <f>E26+1</f>
        <v>6</v>
      </c>
      <c r="G26" s="435">
        <f aca="true" t="shared" si="2" ref="G26:O26">F26+1</f>
        <v>7</v>
      </c>
      <c r="H26" s="435">
        <f t="shared" si="2"/>
        <v>8</v>
      </c>
      <c r="I26" s="435">
        <f t="shared" si="2"/>
        <v>9</v>
      </c>
      <c r="J26" s="435">
        <f t="shared" si="2"/>
        <v>10</v>
      </c>
      <c r="K26" s="435">
        <f t="shared" si="2"/>
        <v>11</v>
      </c>
      <c r="L26" s="435">
        <f t="shared" si="2"/>
        <v>12</v>
      </c>
      <c r="M26" s="435">
        <f t="shared" si="2"/>
        <v>13</v>
      </c>
      <c r="N26" s="435">
        <f t="shared" si="2"/>
        <v>14</v>
      </c>
      <c r="O26" s="435">
        <f t="shared" si="2"/>
        <v>15</v>
      </c>
      <c r="P26" s="7"/>
    </row>
    <row r="27" spans="1:16" ht="18.75">
      <c r="A27" s="107"/>
      <c r="B27" s="107"/>
      <c r="C27" s="108" t="s">
        <v>9</v>
      </c>
      <c r="D27" s="144"/>
      <c r="E27" s="144"/>
      <c r="F27" s="145"/>
      <c r="G27" s="146"/>
      <c r="H27" s="448">
        <f>ROUND(D27*F27*E27,5)</f>
        <v>0</v>
      </c>
      <c r="I27" s="108" t="s">
        <v>9</v>
      </c>
      <c r="J27" s="115"/>
      <c r="K27" s="148"/>
      <c r="L27" s="148"/>
      <c r="M27" s="145"/>
      <c r="N27" s="146"/>
      <c r="O27" s="147"/>
      <c r="P27" s="7"/>
    </row>
    <row r="28" spans="1:16" ht="15.75" hidden="1">
      <c r="A28" s="108"/>
      <c r="B28" s="108"/>
      <c r="C28" s="108" t="s">
        <v>9</v>
      </c>
      <c r="D28" s="149"/>
      <c r="E28" s="149"/>
      <c r="F28" s="150"/>
      <c r="G28" s="151"/>
      <c r="H28" s="449">
        <f>ROUND(D28*F28*E28,5)</f>
        <v>0</v>
      </c>
      <c r="I28" s="108" t="s">
        <v>9</v>
      </c>
      <c r="J28" s="116"/>
      <c r="K28" s="152"/>
      <c r="L28" s="152"/>
      <c r="M28" s="150" t="e">
        <f>ROUND(O28/K28/L28,5)</f>
        <v>#DIV/0!</v>
      </c>
      <c r="N28" s="153"/>
      <c r="O28" s="152"/>
      <c r="P28" s="7"/>
    </row>
    <row r="29" spans="1:16" ht="15.75" hidden="1">
      <c r="A29" s="108"/>
      <c r="B29" s="108"/>
      <c r="C29" s="108" t="s">
        <v>9</v>
      </c>
      <c r="D29" s="154"/>
      <c r="E29" s="154"/>
      <c r="F29" s="94"/>
      <c r="G29" s="151"/>
      <c r="H29" s="449">
        <f>ROUND(D29*F29*E29,5)</f>
        <v>0</v>
      </c>
      <c r="I29" s="108" t="s">
        <v>9</v>
      </c>
      <c r="J29" s="116"/>
      <c r="K29" s="152"/>
      <c r="L29" s="152"/>
      <c r="M29" s="94" t="e">
        <f>ROUND(O29/K29/L29,5)</f>
        <v>#DIV/0!</v>
      </c>
      <c r="N29" s="153"/>
      <c r="O29" s="152"/>
      <c r="P29" s="7"/>
    </row>
    <row r="30" spans="1:16" ht="15.75">
      <c r="A30" s="108"/>
      <c r="B30" s="108"/>
      <c r="C30" s="108" t="s">
        <v>9</v>
      </c>
      <c r="D30" s="152"/>
      <c r="E30" s="152"/>
      <c r="F30" s="150"/>
      <c r="G30" s="155"/>
      <c r="H30" s="449">
        <f>ROUND(D30*F30*E30,5)</f>
        <v>0</v>
      </c>
      <c r="I30" s="108" t="s">
        <v>9</v>
      </c>
      <c r="J30" s="116"/>
      <c r="K30" s="152"/>
      <c r="L30" s="152"/>
      <c r="M30" s="150" t="e">
        <f>ROUND(O30/K30/L30,5)</f>
        <v>#DIV/0!</v>
      </c>
      <c r="N30" s="155"/>
      <c r="O30" s="152"/>
      <c r="P30" s="7"/>
    </row>
    <row r="31" spans="1:16" ht="47.25">
      <c r="A31" s="108"/>
      <c r="B31" s="108"/>
      <c r="C31" s="108" t="s">
        <v>192</v>
      </c>
      <c r="D31" s="152"/>
      <c r="E31" s="152"/>
      <c r="F31" s="150"/>
      <c r="G31" s="155"/>
      <c r="H31" s="152"/>
      <c r="I31" s="108" t="s">
        <v>194</v>
      </c>
      <c r="J31" s="116"/>
      <c r="K31" s="152"/>
      <c r="L31" s="152"/>
      <c r="M31" s="150"/>
      <c r="N31" s="155"/>
      <c r="O31" s="152"/>
      <c r="P31" s="7"/>
    </row>
    <row r="32" spans="1:16" ht="60">
      <c r="A32" s="108"/>
      <c r="B32" s="108"/>
      <c r="C32" s="108"/>
      <c r="D32" s="152"/>
      <c r="E32" s="152"/>
      <c r="F32" s="150"/>
      <c r="G32" s="155"/>
      <c r="H32" s="152"/>
      <c r="I32" s="156" t="s">
        <v>206</v>
      </c>
      <c r="J32" s="116"/>
      <c r="K32" s="152"/>
      <c r="L32" s="152"/>
      <c r="M32" s="150"/>
      <c r="N32" s="155"/>
      <c r="O32" s="152"/>
      <c r="P32" s="7"/>
    </row>
    <row r="33" spans="1:16" ht="15.75">
      <c r="A33" s="327" t="s">
        <v>88</v>
      </c>
      <c r="B33" s="327"/>
      <c r="C33" s="327"/>
      <c r="D33" s="157" t="e">
        <f>ROUND(H33/F33/E33,9)</f>
        <v>#DIV/0!</v>
      </c>
      <c r="E33" s="157"/>
      <c r="F33" s="158">
        <f>SUM(F28:F31)</f>
        <v>0</v>
      </c>
      <c r="G33" s="159">
        <f>SUM(G28:G31)</f>
        <v>0</v>
      </c>
      <c r="H33" s="111">
        <f>SUM(H28:H31)</f>
        <v>0</v>
      </c>
      <c r="I33" s="109"/>
      <c r="J33" s="109"/>
      <c r="K33" s="160" t="e">
        <f>ROUND(O33/M33/L33,9)</f>
        <v>#DIV/0!</v>
      </c>
      <c r="L33" s="160"/>
      <c r="M33" s="158" t="e">
        <f>SUM(M27:M32)</f>
        <v>#DIV/0!</v>
      </c>
      <c r="N33" s="159">
        <f>SUM(N28:N32)</f>
        <v>0</v>
      </c>
      <c r="O33" s="161">
        <f>SUM(O28:O32)</f>
        <v>0</v>
      </c>
      <c r="P33" s="7"/>
    </row>
    <row r="34" spans="1:16" ht="47.25">
      <c r="A34" s="108"/>
      <c r="B34" s="108"/>
      <c r="C34" s="108" t="s">
        <v>193</v>
      </c>
      <c r="D34" s="157"/>
      <c r="E34" s="157"/>
      <c r="F34" s="158"/>
      <c r="G34" s="159"/>
      <c r="H34" s="111"/>
      <c r="I34" s="108" t="s">
        <v>207</v>
      </c>
      <c r="J34" s="109"/>
      <c r="K34" s="160"/>
      <c r="L34" s="160"/>
      <c r="M34" s="158"/>
      <c r="N34" s="159"/>
      <c r="O34" s="161"/>
      <c r="P34" s="7"/>
    </row>
    <row r="35" spans="1:16" ht="60">
      <c r="A35" s="110"/>
      <c r="B35" s="110"/>
      <c r="C35" s="110"/>
      <c r="D35" s="111"/>
      <c r="E35" s="111"/>
      <c r="F35" s="162"/>
      <c r="G35" s="159"/>
      <c r="H35" s="111"/>
      <c r="I35" s="156" t="s">
        <v>204</v>
      </c>
      <c r="J35" s="110"/>
      <c r="K35" s="111"/>
      <c r="L35" s="111"/>
      <c r="M35" s="162"/>
      <c r="N35" s="159"/>
      <c r="O35" s="161"/>
      <c r="P35" s="7"/>
    </row>
    <row r="36" spans="1:16" ht="15.75">
      <c r="A36" s="392" t="s">
        <v>91</v>
      </c>
      <c r="B36" s="392"/>
      <c r="C36" s="392"/>
      <c r="D36" s="157" t="e">
        <f>ROUND(H36/F36/E36,9)</f>
        <v>#DIV/0!</v>
      </c>
      <c r="E36" s="157"/>
      <c r="F36" s="162">
        <f>F33+F34</f>
        <v>0</v>
      </c>
      <c r="G36" s="159">
        <f>G33+G34</f>
        <v>0</v>
      </c>
      <c r="H36" s="111">
        <f>H33+H34</f>
        <v>0</v>
      </c>
      <c r="I36" s="392"/>
      <c r="J36" s="111"/>
      <c r="K36" s="163" t="e">
        <f>ROUND(O36/M36/L36,9)</f>
        <v>#DIV/0!</v>
      </c>
      <c r="L36" s="163"/>
      <c r="M36" s="162" t="e">
        <f>M33+M34+M35</f>
        <v>#DIV/0!</v>
      </c>
      <c r="N36" s="159">
        <f>N33+N34+N35</f>
        <v>0</v>
      </c>
      <c r="O36" s="161">
        <f>O33+O34+O35</f>
        <v>0</v>
      </c>
      <c r="P36" s="7"/>
    </row>
    <row r="37" spans="1:16" ht="15.75">
      <c r="A37" s="392"/>
      <c r="B37" s="392"/>
      <c r="C37" s="392"/>
      <c r="D37" s="157"/>
      <c r="E37" s="157"/>
      <c r="F37" s="162"/>
      <c r="G37" s="159"/>
      <c r="H37" s="111"/>
      <c r="I37" s="392"/>
      <c r="J37" s="111"/>
      <c r="K37" s="163"/>
      <c r="L37" s="163"/>
      <c r="M37" s="162"/>
      <c r="N37" s="159"/>
      <c r="O37" s="161"/>
      <c r="P37" s="7"/>
    </row>
    <row r="38" spans="1:16" ht="9.75" customHeight="1">
      <c r="A38" s="405"/>
      <c r="B38" s="405"/>
      <c r="C38" s="405"/>
      <c r="D38" s="406"/>
      <c r="E38" s="406"/>
      <c r="F38" s="164"/>
      <c r="G38" s="165"/>
      <c r="H38" s="95"/>
      <c r="I38" s="405"/>
      <c r="J38" s="95"/>
      <c r="K38" s="167"/>
      <c r="L38" s="167"/>
      <c r="M38" s="164"/>
      <c r="N38" s="165"/>
      <c r="O38" s="246"/>
      <c r="P38" s="7"/>
    </row>
    <row r="39" spans="1:16" ht="15.75">
      <c r="A39" s="407" t="s">
        <v>202</v>
      </c>
      <c r="B39" s="407"/>
      <c r="C39" s="407"/>
      <c r="D39" s="406"/>
      <c r="E39" s="406"/>
      <c r="F39" s="164"/>
      <c r="G39" s="165"/>
      <c r="H39" s="95"/>
      <c r="I39" s="405"/>
      <c r="J39" s="95"/>
      <c r="K39" s="167"/>
      <c r="L39" s="167"/>
      <c r="M39" s="164"/>
      <c r="N39" s="165"/>
      <c r="O39" s="246"/>
      <c r="P39" s="7"/>
    </row>
    <row r="40" spans="1:16" ht="15.75">
      <c r="A40" s="519" t="s">
        <v>180</v>
      </c>
      <c r="B40" s="519"/>
      <c r="C40" s="519"/>
      <c r="D40" s="519"/>
      <c r="E40" s="519"/>
      <c r="F40" s="519"/>
      <c r="G40" s="519"/>
      <c r="H40" s="519"/>
      <c r="I40" s="520" t="s">
        <v>104</v>
      </c>
      <c r="J40" s="520"/>
      <c r="K40" s="520"/>
      <c r="L40" s="520"/>
      <c r="M40" s="520"/>
      <c r="N40" s="520"/>
      <c r="O40" s="521"/>
      <c r="P40" s="7"/>
    </row>
    <row r="41" spans="1:16" ht="25.5" customHeight="1">
      <c r="A41" s="512" t="s">
        <v>199</v>
      </c>
      <c r="B41" s="505" t="s">
        <v>151</v>
      </c>
      <c r="C41" s="505" t="s">
        <v>205</v>
      </c>
      <c r="D41" s="512" t="s">
        <v>203</v>
      </c>
      <c r="E41" s="505" t="s">
        <v>188</v>
      </c>
      <c r="F41" s="518" t="s">
        <v>150</v>
      </c>
      <c r="G41" s="515" t="s">
        <v>156</v>
      </c>
      <c r="H41" s="430" t="s">
        <v>111</v>
      </c>
      <c r="I41" s="505" t="s">
        <v>205</v>
      </c>
      <c r="J41" s="505" t="s">
        <v>151</v>
      </c>
      <c r="K41" s="512" t="s">
        <v>203</v>
      </c>
      <c r="L41" s="505" t="s">
        <v>188</v>
      </c>
      <c r="M41" s="515" t="s">
        <v>182</v>
      </c>
      <c r="N41" s="516" t="s">
        <v>132</v>
      </c>
      <c r="O41" s="430" t="s">
        <v>111</v>
      </c>
      <c r="P41" s="7"/>
    </row>
    <row r="42" spans="1:16" ht="12.75">
      <c r="A42" s="512"/>
      <c r="B42" s="506"/>
      <c r="C42" s="506"/>
      <c r="D42" s="512"/>
      <c r="E42" s="506"/>
      <c r="F42" s="518"/>
      <c r="G42" s="515"/>
      <c r="H42" s="430" t="s">
        <v>11</v>
      </c>
      <c r="I42" s="506"/>
      <c r="J42" s="506"/>
      <c r="K42" s="512"/>
      <c r="L42" s="506"/>
      <c r="M42" s="515"/>
      <c r="N42" s="517"/>
      <c r="O42" s="430" t="s">
        <v>11</v>
      </c>
      <c r="P42" s="7"/>
    </row>
    <row r="43" spans="1:16" ht="12.75">
      <c r="A43" s="430">
        <v>1</v>
      </c>
      <c r="B43" s="435">
        <f>A43+1</f>
        <v>2</v>
      </c>
      <c r="C43" s="435">
        <f aca="true" t="shared" si="3" ref="C43:H43">B43+1</f>
        <v>3</v>
      </c>
      <c r="D43" s="435">
        <f t="shared" si="3"/>
        <v>4</v>
      </c>
      <c r="E43" s="435">
        <f t="shared" si="3"/>
        <v>5</v>
      </c>
      <c r="F43" s="435">
        <f t="shared" si="3"/>
        <v>6</v>
      </c>
      <c r="G43" s="435">
        <f t="shared" si="3"/>
        <v>7</v>
      </c>
      <c r="H43" s="435">
        <f t="shared" si="3"/>
        <v>8</v>
      </c>
      <c r="I43" s="435">
        <f aca="true" t="shared" si="4" ref="I43:O43">H43+1</f>
        <v>9</v>
      </c>
      <c r="J43" s="435">
        <f t="shared" si="4"/>
        <v>10</v>
      </c>
      <c r="K43" s="435">
        <f t="shared" si="4"/>
        <v>11</v>
      </c>
      <c r="L43" s="435">
        <f t="shared" si="4"/>
        <v>12</v>
      </c>
      <c r="M43" s="435">
        <f t="shared" si="4"/>
        <v>13</v>
      </c>
      <c r="N43" s="435">
        <f t="shared" si="4"/>
        <v>14</v>
      </c>
      <c r="O43" s="435">
        <f t="shared" si="4"/>
        <v>15</v>
      </c>
      <c r="P43" s="7"/>
    </row>
    <row r="44" spans="1:16" ht="18.75">
      <c r="A44" s="107"/>
      <c r="B44" s="107"/>
      <c r="C44" s="108" t="s">
        <v>9</v>
      </c>
      <c r="D44" s="144"/>
      <c r="E44" s="144"/>
      <c r="F44" s="145"/>
      <c r="G44" s="146"/>
      <c r="H44" s="448">
        <f>ROUND(D44*F44*E44,5)</f>
        <v>0</v>
      </c>
      <c r="I44" s="108" t="s">
        <v>9</v>
      </c>
      <c r="J44" s="115"/>
      <c r="K44" s="148"/>
      <c r="L44" s="148"/>
      <c r="M44" s="150" t="e">
        <f>ROUND(O44/K44/L44,5)</f>
        <v>#DIV/0!</v>
      </c>
      <c r="N44" s="146"/>
      <c r="O44" s="147"/>
      <c r="P44" s="7"/>
    </row>
    <row r="45" spans="1:16" ht="15.75" hidden="1">
      <c r="A45" s="108"/>
      <c r="B45" s="108"/>
      <c r="C45" s="108" t="s">
        <v>9</v>
      </c>
      <c r="D45" s="149"/>
      <c r="E45" s="149"/>
      <c r="F45" s="150"/>
      <c r="G45" s="151"/>
      <c r="H45" s="449">
        <f>ROUND(D45*F45*E45,5)</f>
        <v>0</v>
      </c>
      <c r="I45" s="108" t="s">
        <v>9</v>
      </c>
      <c r="J45" s="116"/>
      <c r="K45" s="152"/>
      <c r="L45" s="152"/>
      <c r="M45" s="150" t="e">
        <f>ROUND(O45/K45/L45,5)</f>
        <v>#DIV/0!</v>
      </c>
      <c r="N45" s="153"/>
      <c r="O45" s="152"/>
      <c r="P45" s="7"/>
    </row>
    <row r="46" spans="1:16" ht="15.75" hidden="1">
      <c r="A46" s="108"/>
      <c r="B46" s="108"/>
      <c r="C46" s="108" t="s">
        <v>9</v>
      </c>
      <c r="D46" s="154"/>
      <c r="E46" s="154"/>
      <c r="F46" s="94"/>
      <c r="G46" s="151"/>
      <c r="H46" s="449">
        <f>ROUND(D46*F46*E46,5)</f>
        <v>0</v>
      </c>
      <c r="I46" s="108" t="s">
        <v>9</v>
      </c>
      <c r="J46" s="116"/>
      <c r="K46" s="152"/>
      <c r="L46" s="152"/>
      <c r="M46" s="150" t="e">
        <f>ROUND(O46/K46/L46,5)</f>
        <v>#DIV/0!</v>
      </c>
      <c r="N46" s="153"/>
      <c r="O46" s="152"/>
      <c r="P46" s="7"/>
    </row>
    <row r="47" spans="1:16" ht="15.75">
      <c r="A47" s="108"/>
      <c r="B47" s="108"/>
      <c r="C47" s="108" t="s">
        <v>9</v>
      </c>
      <c r="D47" s="152"/>
      <c r="E47" s="152"/>
      <c r="F47" s="150"/>
      <c r="G47" s="155"/>
      <c r="H47" s="449">
        <f>ROUND(D47*F47*E47,5)</f>
        <v>0</v>
      </c>
      <c r="I47" s="108" t="s">
        <v>9</v>
      </c>
      <c r="J47" s="116"/>
      <c r="K47" s="152"/>
      <c r="L47" s="152"/>
      <c r="M47" s="150" t="e">
        <f>ROUND(O47/K47/L47,5)</f>
        <v>#DIV/0!</v>
      </c>
      <c r="N47" s="155"/>
      <c r="O47" s="152"/>
      <c r="P47" s="7"/>
    </row>
    <row r="48" spans="1:16" ht="47.25">
      <c r="A48" s="108"/>
      <c r="B48" s="108"/>
      <c r="C48" s="108" t="s">
        <v>192</v>
      </c>
      <c r="D48" s="152"/>
      <c r="E48" s="152"/>
      <c r="F48" s="150"/>
      <c r="G48" s="155"/>
      <c r="H48" s="152"/>
      <c r="I48" s="108" t="s">
        <v>194</v>
      </c>
      <c r="J48" s="116"/>
      <c r="K48" s="152"/>
      <c r="L48" s="152"/>
      <c r="M48" s="150"/>
      <c r="N48" s="155"/>
      <c r="O48" s="152"/>
      <c r="P48" s="7"/>
    </row>
    <row r="49" spans="1:16" ht="60">
      <c r="A49" s="108"/>
      <c r="B49" s="108"/>
      <c r="C49" s="108"/>
      <c r="D49" s="152"/>
      <c r="E49" s="152"/>
      <c r="F49" s="150"/>
      <c r="G49" s="155"/>
      <c r="H49" s="152"/>
      <c r="I49" s="156" t="s">
        <v>206</v>
      </c>
      <c r="J49" s="116"/>
      <c r="K49" s="152"/>
      <c r="L49" s="152"/>
      <c r="M49" s="150"/>
      <c r="N49" s="155"/>
      <c r="O49" s="152"/>
      <c r="P49" s="7"/>
    </row>
    <row r="50" spans="1:16" ht="15.75">
      <c r="A50" s="327" t="s">
        <v>88</v>
      </c>
      <c r="B50" s="327"/>
      <c r="C50" s="327"/>
      <c r="D50" s="157" t="e">
        <f>ROUND(H50/F50/E50,9)</f>
        <v>#DIV/0!</v>
      </c>
      <c r="E50" s="157"/>
      <c r="F50" s="158">
        <f>SUM(F45:F48)</f>
        <v>0</v>
      </c>
      <c r="G50" s="159">
        <f>SUM(G45:G48)</f>
        <v>0</v>
      </c>
      <c r="H50" s="111">
        <f>SUM(H45:H48)</f>
        <v>0</v>
      </c>
      <c r="I50" s="109"/>
      <c r="J50" s="109"/>
      <c r="K50" s="160" t="e">
        <f>ROUND(O50/M50/L50,9)</f>
        <v>#DIV/0!</v>
      </c>
      <c r="L50" s="160"/>
      <c r="M50" s="158" t="e">
        <f>SUM(M44:M49)</f>
        <v>#DIV/0!</v>
      </c>
      <c r="N50" s="159">
        <f>SUM(N45:N49)</f>
        <v>0</v>
      </c>
      <c r="O50" s="161">
        <f>SUM(O45:O49)</f>
        <v>0</v>
      </c>
      <c r="P50" s="7"/>
    </row>
    <row r="51" spans="1:16" ht="47.25">
      <c r="A51" s="108"/>
      <c r="B51" s="108"/>
      <c r="C51" s="108" t="s">
        <v>193</v>
      </c>
      <c r="D51" s="157"/>
      <c r="E51" s="157"/>
      <c r="F51" s="158"/>
      <c r="G51" s="159"/>
      <c r="H51" s="111"/>
      <c r="I51" s="108" t="s">
        <v>207</v>
      </c>
      <c r="J51" s="109"/>
      <c r="K51" s="160"/>
      <c r="L51" s="160"/>
      <c r="M51" s="158"/>
      <c r="N51" s="159"/>
      <c r="O51" s="161"/>
      <c r="P51" s="7"/>
    </row>
    <row r="52" spans="1:16" ht="60">
      <c r="A52" s="110"/>
      <c r="B52" s="110"/>
      <c r="C52" s="110"/>
      <c r="D52" s="111"/>
      <c r="E52" s="111"/>
      <c r="F52" s="162"/>
      <c r="G52" s="159"/>
      <c r="H52" s="111"/>
      <c r="I52" s="156" t="s">
        <v>204</v>
      </c>
      <c r="J52" s="110"/>
      <c r="K52" s="111"/>
      <c r="L52" s="111"/>
      <c r="M52" s="162"/>
      <c r="N52" s="159"/>
      <c r="O52" s="161"/>
      <c r="P52" s="7"/>
    </row>
    <row r="53" spans="1:16" ht="15.75">
      <c r="A53" s="392" t="s">
        <v>91</v>
      </c>
      <c r="B53" s="392"/>
      <c r="C53" s="392"/>
      <c r="D53" s="157" t="e">
        <f>ROUND(H53/F53/E53,9)</f>
        <v>#DIV/0!</v>
      </c>
      <c r="E53" s="157"/>
      <c r="F53" s="162">
        <f>F50+F51</f>
        <v>0</v>
      </c>
      <c r="G53" s="159">
        <f>G50+G51</f>
        <v>0</v>
      </c>
      <c r="H53" s="111">
        <f>H50+H51</f>
        <v>0</v>
      </c>
      <c r="I53" s="392"/>
      <c r="J53" s="111"/>
      <c r="K53" s="163" t="e">
        <f>ROUND(O53/M53/L53,9)</f>
        <v>#DIV/0!</v>
      </c>
      <c r="L53" s="163"/>
      <c r="M53" s="162" t="e">
        <f>M50+M51+M52</f>
        <v>#DIV/0!</v>
      </c>
      <c r="N53" s="159">
        <f>N50+N51+N52</f>
        <v>0</v>
      </c>
      <c r="O53" s="161">
        <f>O50+O51+O52</f>
        <v>0</v>
      </c>
      <c r="P53" s="7"/>
    </row>
    <row r="54" spans="1:16" s="93" customFormat="1" ht="48.75" customHeight="1">
      <c r="A54" s="513" t="s">
        <v>191</v>
      </c>
      <c r="B54" s="513"/>
      <c r="C54" s="513"/>
      <c r="D54" s="513"/>
      <c r="E54" s="513"/>
      <c r="F54" s="513"/>
      <c r="G54" s="513"/>
      <c r="H54" s="513"/>
      <c r="I54" s="513"/>
      <c r="J54" s="513"/>
      <c r="K54" s="513"/>
      <c r="L54" s="513"/>
      <c r="M54" s="513"/>
      <c r="N54" s="513"/>
      <c r="O54" s="513"/>
      <c r="P54" s="2"/>
    </row>
    <row r="55" spans="1:16" s="93" customFormat="1" ht="10.5" customHeight="1">
      <c r="A55" s="113"/>
      <c r="B55" s="113"/>
      <c r="C55" s="113"/>
      <c r="D55" s="95"/>
      <c r="E55" s="95"/>
      <c r="F55" s="164"/>
      <c r="G55" s="165"/>
      <c r="H55" s="166"/>
      <c r="I55" s="95"/>
      <c r="J55" s="95"/>
      <c r="K55" s="167"/>
      <c r="L55" s="167"/>
      <c r="M55" s="164"/>
      <c r="N55" s="165"/>
      <c r="O55" s="166"/>
      <c r="P55" s="2"/>
    </row>
    <row r="56" spans="1:16" s="93" customFormat="1" ht="32.25" customHeight="1">
      <c r="A56" s="511" t="s">
        <v>102</v>
      </c>
      <c r="B56" s="511"/>
      <c r="C56" s="511"/>
      <c r="D56" s="511"/>
      <c r="E56" s="385"/>
      <c r="F56" s="168" t="s">
        <v>103</v>
      </c>
      <c r="G56" s="169"/>
      <c r="H56" s="170"/>
      <c r="I56" s="113"/>
      <c r="J56" s="113"/>
      <c r="K56" s="113"/>
      <c r="L56" s="113"/>
      <c r="M56" s="113"/>
      <c r="N56" s="113"/>
      <c r="O56" s="170"/>
      <c r="P56" s="2"/>
    </row>
    <row r="57" spans="1:16" s="93" customFormat="1" ht="8.25" customHeight="1">
      <c r="A57" s="112"/>
      <c r="B57" s="112"/>
      <c r="C57" s="112"/>
      <c r="D57" s="171"/>
      <c r="E57" s="171"/>
      <c r="F57" s="168"/>
      <c r="G57" s="169"/>
      <c r="H57" s="170"/>
      <c r="I57" s="113"/>
      <c r="J57" s="113"/>
      <c r="K57" s="113"/>
      <c r="L57" s="113"/>
      <c r="M57" s="113"/>
      <c r="N57" s="113"/>
      <c r="O57" s="170"/>
      <c r="P57" s="2"/>
    </row>
    <row r="58" spans="1:16" ht="20.25" customHeight="1">
      <c r="A58" s="113" t="s">
        <v>99</v>
      </c>
      <c r="B58" s="113"/>
      <c r="C58" s="113"/>
      <c r="D58" s="514"/>
      <c r="E58" s="514"/>
      <c r="F58" s="514"/>
      <c r="G58" s="514"/>
      <c r="H58" s="514"/>
      <c r="I58" s="514"/>
      <c r="J58" s="514"/>
      <c r="K58" s="514"/>
      <c r="L58" s="514"/>
      <c r="M58" s="514"/>
      <c r="N58" s="514"/>
      <c r="O58" s="514"/>
      <c r="P58" s="7"/>
    </row>
    <row r="59" spans="4:14" s="3" customFormat="1" ht="12" customHeight="1">
      <c r="D59" s="13"/>
      <c r="E59" s="13"/>
      <c r="F59" s="9"/>
      <c r="G59" s="40"/>
      <c r="H59" s="30"/>
      <c r="I59" s="13"/>
      <c r="J59" s="117"/>
      <c r="N59" s="35"/>
    </row>
    <row r="60" spans="4:16" ht="12.75">
      <c r="D60" s="3"/>
      <c r="E60" s="3"/>
      <c r="F60" s="15"/>
      <c r="G60" s="37"/>
      <c r="H60" s="7"/>
      <c r="I60" s="7"/>
      <c r="J60" s="113"/>
      <c r="K60" s="7"/>
      <c r="L60" s="7"/>
      <c r="M60" s="15"/>
      <c r="N60" s="37"/>
      <c r="O60" s="7"/>
      <c r="P60" s="7"/>
    </row>
  </sheetData>
  <sheetProtection/>
  <mergeCells count="51">
    <mergeCell ref="A7:H7"/>
    <mergeCell ref="I7:O7"/>
    <mergeCell ref="A23:H23"/>
    <mergeCell ref="I23:O23"/>
    <mergeCell ref="A40:H40"/>
    <mergeCell ref="I40:O40"/>
    <mergeCell ref="K24:K25"/>
    <mergeCell ref="L24:L25"/>
    <mergeCell ref="M24:M25"/>
    <mergeCell ref="N24:N25"/>
    <mergeCell ref="I41:I42"/>
    <mergeCell ref="J41:J42"/>
    <mergeCell ref="K41:K42"/>
    <mergeCell ref="L41:L42"/>
    <mergeCell ref="M41:M42"/>
    <mergeCell ref="N41:N42"/>
    <mergeCell ref="D24:D25"/>
    <mergeCell ref="E24:E25"/>
    <mergeCell ref="F24:F25"/>
    <mergeCell ref="G24:G25"/>
    <mergeCell ref="A41:A42"/>
    <mergeCell ref="D41:D42"/>
    <mergeCell ref="E41:E42"/>
    <mergeCell ref="F41:F42"/>
    <mergeCell ref="G41:G42"/>
    <mergeCell ref="D58:O58"/>
    <mergeCell ref="I8:I9"/>
    <mergeCell ref="K8:K9"/>
    <mergeCell ref="M8:M9"/>
    <mergeCell ref="G8:G9"/>
    <mergeCell ref="N8:N9"/>
    <mergeCell ref="F8:F9"/>
    <mergeCell ref="D8:D9"/>
    <mergeCell ref="I24:I25"/>
    <mergeCell ref="J24:J25"/>
    <mergeCell ref="J8:J9"/>
    <mergeCell ref="K1:O1"/>
    <mergeCell ref="A3:O3"/>
    <mergeCell ref="A4:O4"/>
    <mergeCell ref="A56:D56"/>
    <mergeCell ref="A8:A9"/>
    <mergeCell ref="E8:E9"/>
    <mergeCell ref="L8:L9"/>
    <mergeCell ref="A54:O54"/>
    <mergeCell ref="A24:A25"/>
    <mergeCell ref="C8:C9"/>
    <mergeCell ref="C24:C25"/>
    <mergeCell ref="C41:C42"/>
    <mergeCell ref="B8:B9"/>
    <mergeCell ref="B24:B25"/>
    <mergeCell ref="B41:B42"/>
  </mergeCells>
  <printOptions/>
  <pageMargins left="0.15748031496062992" right="0.15748031496062992" top="0.15748031496062992" bottom="0.1968503937007874" header="0.1968503937007874" footer="0.1968503937007874"/>
  <pageSetup horizontalDpi="600" verticalDpi="600" orientation="landscape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1"/>
  <sheetViews>
    <sheetView view="pageBreakPreview" zoomScale="78" zoomScaleNormal="60" zoomScaleSheetLayoutView="78" workbookViewId="0" topLeftCell="A25">
      <selection activeCell="L34" sqref="L34:L35"/>
    </sheetView>
  </sheetViews>
  <sheetFormatPr defaultColWidth="9.00390625" defaultRowHeight="12.75"/>
  <cols>
    <col min="1" max="1" width="23.375" style="7" customWidth="1"/>
    <col min="2" max="2" width="11.125" style="7" customWidth="1"/>
    <col min="3" max="3" width="17.375" style="7" customWidth="1"/>
    <col min="4" max="4" width="12.625" style="7" customWidth="1"/>
    <col min="5" max="5" width="13.125" style="7" customWidth="1"/>
    <col min="6" max="6" width="12.625" style="7" customWidth="1"/>
    <col min="7" max="7" width="17.375" style="37" customWidth="1"/>
    <col min="8" max="8" width="13.00390625" style="7" customWidth="1"/>
    <col min="9" max="9" width="14.75390625" style="7" customWidth="1"/>
    <col min="10" max="10" width="13.875" style="7" customWidth="1"/>
    <col min="11" max="11" width="0.12890625" style="7" customWidth="1"/>
    <col min="12" max="12" width="29.375" style="38" customWidth="1"/>
    <col min="13" max="13" width="10.75390625" style="121" customWidth="1"/>
    <col min="14" max="14" width="11.375" style="7" customWidth="1"/>
    <col min="15" max="16" width="10.75390625" style="39" customWidth="1"/>
    <col min="17" max="17" width="19.375" style="37" customWidth="1"/>
    <col min="18" max="18" width="13.625" style="7" customWidth="1"/>
    <col min="19" max="19" width="15.375" style="7" customWidth="1"/>
    <col min="20" max="20" width="13.75390625" style="7" customWidth="1"/>
    <col min="21" max="16384" width="9.125" style="7" customWidth="1"/>
  </cols>
  <sheetData>
    <row r="1" spans="1:20" ht="72.75" customHeight="1">
      <c r="A1" s="113"/>
      <c r="B1" s="113"/>
      <c r="C1" s="113"/>
      <c r="D1" s="524"/>
      <c r="E1" s="524"/>
      <c r="F1" s="389"/>
      <c r="G1" s="141"/>
      <c r="H1" s="113"/>
      <c r="I1" s="524"/>
      <c r="J1" s="524"/>
      <c r="K1" s="113"/>
      <c r="L1" s="121"/>
      <c r="N1" s="526" t="s">
        <v>167</v>
      </c>
      <c r="O1" s="527"/>
      <c r="P1" s="527"/>
      <c r="Q1" s="527"/>
      <c r="R1" s="527"/>
      <c r="S1" s="527"/>
      <c r="T1" s="527"/>
    </row>
    <row r="2" spans="1:20" ht="27" customHeight="1">
      <c r="A2" s="528" t="s">
        <v>105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528"/>
      <c r="R2" s="528"/>
      <c r="S2" s="528"/>
      <c r="T2" s="528"/>
    </row>
    <row r="3" spans="1:24" ht="24.75" customHeight="1">
      <c r="A3" s="529" t="str">
        <f>отопление!A4</f>
        <v>по _________________________ за _________________ (нарастающим итогом) 20__ года</v>
      </c>
      <c r="B3" s="529"/>
      <c r="C3" s="529"/>
      <c r="D3" s="529"/>
      <c r="E3" s="529"/>
      <c r="F3" s="529"/>
      <c r="G3" s="529"/>
      <c r="H3" s="529"/>
      <c r="I3" s="529"/>
      <c r="J3" s="529"/>
      <c r="K3" s="529"/>
      <c r="L3" s="529"/>
      <c r="M3" s="529"/>
      <c r="N3" s="529"/>
      <c r="O3" s="529"/>
      <c r="P3" s="529"/>
      <c r="Q3" s="529"/>
      <c r="R3" s="529"/>
      <c r="S3" s="529"/>
      <c r="T3" s="529"/>
      <c r="U3" s="31"/>
      <c r="V3" s="31"/>
      <c r="W3" s="31"/>
      <c r="X3" s="31"/>
    </row>
    <row r="4" spans="1:24" ht="24.75" customHeight="1">
      <c r="A4" s="401"/>
      <c r="B4" s="439"/>
      <c r="C4" s="439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1"/>
      <c r="P4" s="401"/>
      <c r="Q4" s="401"/>
      <c r="R4" s="401"/>
      <c r="S4" s="401"/>
      <c r="T4" s="401"/>
      <c r="U4" s="31"/>
      <c r="V4" s="31"/>
      <c r="W4" s="31"/>
      <c r="X4" s="31"/>
    </row>
    <row r="5" spans="1:24" ht="18" customHeight="1">
      <c r="A5" s="408" t="s">
        <v>200</v>
      </c>
      <c r="B5" s="408"/>
      <c r="C5" s="408"/>
      <c r="D5" s="444"/>
      <c r="E5" s="525"/>
      <c r="F5" s="525"/>
      <c r="G5" s="525"/>
      <c r="H5" s="525"/>
      <c r="I5" s="525"/>
      <c r="J5" s="525"/>
      <c r="K5" s="525"/>
      <c r="L5" s="525"/>
      <c r="M5" s="525"/>
      <c r="N5" s="525"/>
      <c r="O5" s="525"/>
      <c r="P5" s="525"/>
      <c r="Q5" s="525"/>
      <c r="R5" s="525"/>
      <c r="S5" s="269"/>
      <c r="T5" s="269"/>
      <c r="U5" s="31"/>
      <c r="V5" s="31"/>
      <c r="W5" s="31"/>
      <c r="X5" s="31"/>
    </row>
    <row r="6" spans="1:24" ht="18" customHeight="1">
      <c r="A6" s="531" t="s">
        <v>180</v>
      </c>
      <c r="B6" s="532"/>
      <c r="C6" s="532"/>
      <c r="D6" s="532"/>
      <c r="E6" s="532"/>
      <c r="F6" s="532"/>
      <c r="G6" s="532"/>
      <c r="H6" s="532"/>
      <c r="I6" s="532"/>
      <c r="J6" s="533"/>
      <c r="K6" s="352"/>
      <c r="L6" s="534" t="s">
        <v>104</v>
      </c>
      <c r="M6" s="535"/>
      <c r="N6" s="535"/>
      <c r="O6" s="535"/>
      <c r="P6" s="535"/>
      <c r="Q6" s="535"/>
      <c r="R6" s="535"/>
      <c r="S6" s="535"/>
      <c r="T6" s="536"/>
      <c r="U6" s="31"/>
      <c r="V6" s="31"/>
      <c r="W6" s="31"/>
      <c r="X6" s="31"/>
    </row>
    <row r="7" spans="1:24" ht="117" customHeight="1">
      <c r="A7" s="505" t="s">
        <v>199</v>
      </c>
      <c r="B7" s="505" t="s">
        <v>151</v>
      </c>
      <c r="C7" s="505" t="s">
        <v>205</v>
      </c>
      <c r="D7" s="143" t="str">
        <f>N7</f>
        <v>Расчетный объем т/эн. на нужды ГВС</v>
      </c>
      <c r="E7" s="143" t="str">
        <f>O7</f>
        <v>Норматив потребления на ГВС (средневзвешенный показатель по ИПУ)</v>
      </c>
      <c r="F7" s="386" t="s">
        <v>188</v>
      </c>
      <c r="G7" s="270" t="s">
        <v>154</v>
      </c>
      <c r="H7" s="271" t="s">
        <v>155</v>
      </c>
      <c r="I7" s="512" t="s">
        <v>84</v>
      </c>
      <c r="J7" s="512"/>
      <c r="K7" s="512"/>
      <c r="L7" s="505" t="s">
        <v>205</v>
      </c>
      <c r="M7" s="505" t="s">
        <v>152</v>
      </c>
      <c r="N7" s="143" t="s">
        <v>107</v>
      </c>
      <c r="O7" s="143" t="s">
        <v>110</v>
      </c>
      <c r="P7" s="386" t="s">
        <v>188</v>
      </c>
      <c r="Q7" s="272" t="s">
        <v>183</v>
      </c>
      <c r="R7" s="387" t="s">
        <v>185</v>
      </c>
      <c r="S7" s="512" t="s">
        <v>111</v>
      </c>
      <c r="T7" s="512"/>
      <c r="U7" s="31"/>
      <c r="V7" s="31"/>
      <c r="W7" s="31"/>
      <c r="X7" s="31"/>
    </row>
    <row r="8" spans="1:20" ht="14.25" customHeight="1">
      <c r="A8" s="506"/>
      <c r="B8" s="506"/>
      <c r="C8" s="506"/>
      <c r="D8" s="143" t="str">
        <f>N8</f>
        <v>Гкал/чел.</v>
      </c>
      <c r="E8" s="143" t="str">
        <f>O8</f>
        <v>куб.м./чел.</v>
      </c>
      <c r="F8" s="386" t="s">
        <v>189</v>
      </c>
      <c r="G8" s="270" t="s">
        <v>101</v>
      </c>
      <c r="H8" s="271" t="s">
        <v>10</v>
      </c>
      <c r="I8" s="436" t="s">
        <v>11</v>
      </c>
      <c r="J8" s="143" t="s">
        <v>85</v>
      </c>
      <c r="K8" s="143"/>
      <c r="L8" s="506"/>
      <c r="M8" s="530"/>
      <c r="N8" s="143" t="s">
        <v>108</v>
      </c>
      <c r="O8" s="143" t="s">
        <v>109</v>
      </c>
      <c r="P8" s="386" t="s">
        <v>189</v>
      </c>
      <c r="Q8" s="270" t="s">
        <v>101</v>
      </c>
      <c r="R8" s="271" t="s">
        <v>10</v>
      </c>
      <c r="S8" s="436" t="s">
        <v>11</v>
      </c>
      <c r="T8" s="143" t="s">
        <v>85</v>
      </c>
    </row>
    <row r="9" spans="1:20" ht="16.5" customHeight="1">
      <c r="A9" s="143">
        <v>1</v>
      </c>
      <c r="B9" s="435">
        <f>A9+1</f>
        <v>2</v>
      </c>
      <c r="C9" s="435">
        <f aca="true" t="shared" si="0" ref="C9:J9">B9+1</f>
        <v>3</v>
      </c>
      <c r="D9" s="435">
        <f t="shared" si="0"/>
        <v>4</v>
      </c>
      <c r="E9" s="435">
        <f t="shared" si="0"/>
        <v>5</v>
      </c>
      <c r="F9" s="435">
        <f t="shared" si="0"/>
        <v>6</v>
      </c>
      <c r="G9" s="435">
        <f t="shared" si="0"/>
        <v>7</v>
      </c>
      <c r="H9" s="435">
        <f t="shared" si="0"/>
        <v>8</v>
      </c>
      <c r="I9" s="435">
        <f t="shared" si="0"/>
        <v>9</v>
      </c>
      <c r="J9" s="435">
        <f t="shared" si="0"/>
        <v>10</v>
      </c>
      <c r="K9" s="435">
        <f>I9+1</f>
        <v>10</v>
      </c>
      <c r="L9" s="435">
        <f aca="true" t="shared" si="1" ref="L9:T9">K9+1</f>
        <v>11</v>
      </c>
      <c r="M9" s="435">
        <f t="shared" si="1"/>
        <v>12</v>
      </c>
      <c r="N9" s="435">
        <f t="shared" si="1"/>
        <v>13</v>
      </c>
      <c r="O9" s="435">
        <f t="shared" si="1"/>
        <v>14</v>
      </c>
      <c r="P9" s="435">
        <f t="shared" si="1"/>
        <v>15</v>
      </c>
      <c r="Q9" s="435">
        <f t="shared" si="1"/>
        <v>16</v>
      </c>
      <c r="R9" s="435">
        <f t="shared" si="1"/>
        <v>17</v>
      </c>
      <c r="S9" s="435">
        <f t="shared" si="1"/>
        <v>18</v>
      </c>
      <c r="T9" s="435">
        <f t="shared" si="1"/>
        <v>19</v>
      </c>
    </row>
    <row r="10" spans="1:20" ht="15.75" customHeight="1">
      <c r="A10" s="118"/>
      <c r="B10" s="118"/>
      <c r="C10" s="118" t="s">
        <v>9</v>
      </c>
      <c r="D10" s="273"/>
      <c r="E10" s="274"/>
      <c r="F10" s="274"/>
      <c r="G10" s="275"/>
      <c r="H10" s="276"/>
      <c r="I10" s="451">
        <f>ROUND(D10*H10*F10,5)</f>
        <v>0</v>
      </c>
      <c r="J10" s="451">
        <f>ROUND(E10*H10*F10,5)</f>
        <v>0</v>
      </c>
      <c r="K10" s="278"/>
      <c r="L10" s="118" t="s">
        <v>9</v>
      </c>
      <c r="M10" s="118"/>
      <c r="N10" s="279"/>
      <c r="O10" s="280"/>
      <c r="P10" s="280"/>
      <c r="Q10" s="275"/>
      <c r="R10" s="276" t="e">
        <f>ROUND(T10/O10/P10,0)</f>
        <v>#DIV/0!</v>
      </c>
      <c r="S10" s="277" t="e">
        <f>ROUND(N10*P10*R10,5)</f>
        <v>#DIV/0!</v>
      </c>
      <c r="T10" s="277"/>
    </row>
    <row r="11" spans="1:20" ht="15.75" customHeight="1">
      <c r="A11" s="118"/>
      <c r="B11" s="118"/>
      <c r="C11" s="118" t="s">
        <v>9</v>
      </c>
      <c r="D11" s="273"/>
      <c r="E11" s="274"/>
      <c r="F11" s="274"/>
      <c r="G11" s="275"/>
      <c r="H11" s="276"/>
      <c r="I11" s="451">
        <f>ROUND(D11*H11*F11,5)</f>
        <v>0</v>
      </c>
      <c r="J11" s="451">
        <f>ROUND(E11*H11*F11,5)</f>
        <v>0</v>
      </c>
      <c r="K11" s="278"/>
      <c r="L11" s="118" t="s">
        <v>9</v>
      </c>
      <c r="M11" s="118"/>
      <c r="N11" s="279"/>
      <c r="O11" s="280"/>
      <c r="P11" s="280"/>
      <c r="Q11" s="275"/>
      <c r="R11" s="276" t="e">
        <f>ROUND(T11/O11/P11,0)</f>
        <v>#DIV/0!</v>
      </c>
      <c r="S11" s="277" t="e">
        <f>ROUND(N11*P11*R11,5)</f>
        <v>#DIV/0!</v>
      </c>
      <c r="T11" s="277"/>
    </row>
    <row r="12" spans="1:20" ht="15.75" customHeight="1">
      <c r="A12" s="118"/>
      <c r="B12" s="118"/>
      <c r="C12" s="118" t="s">
        <v>9</v>
      </c>
      <c r="D12" s="273"/>
      <c r="E12" s="274"/>
      <c r="F12" s="274"/>
      <c r="G12" s="275"/>
      <c r="H12" s="276"/>
      <c r="I12" s="451">
        <f>ROUND(D12*H12*F12,5)</f>
        <v>0</v>
      </c>
      <c r="J12" s="451">
        <f>ROUND(E12*H12*F12,5)</f>
        <v>0</v>
      </c>
      <c r="K12" s="278"/>
      <c r="L12" s="118" t="s">
        <v>9</v>
      </c>
      <c r="M12" s="118"/>
      <c r="N12" s="279"/>
      <c r="O12" s="280"/>
      <c r="P12" s="280"/>
      <c r="Q12" s="275"/>
      <c r="R12" s="276" t="e">
        <f>ROUND(T12/O12/P12,0)</f>
        <v>#DIV/0!</v>
      </c>
      <c r="S12" s="277" t="e">
        <f>ROUND(N12*P12*R12,5)</f>
        <v>#DIV/0!</v>
      </c>
      <c r="T12" s="277"/>
    </row>
    <row r="13" spans="1:20" ht="15.75" customHeight="1">
      <c r="A13" s="118"/>
      <c r="B13" s="118"/>
      <c r="C13" s="118" t="s">
        <v>9</v>
      </c>
      <c r="D13" s="273"/>
      <c r="E13" s="274"/>
      <c r="F13" s="274"/>
      <c r="G13" s="275"/>
      <c r="H13" s="276"/>
      <c r="I13" s="451">
        <f>ROUND(D13*H13*F13,5)</f>
        <v>0</v>
      </c>
      <c r="J13" s="451">
        <f>ROUND(E13*H13*F13,5)</f>
        <v>0</v>
      </c>
      <c r="K13" s="278"/>
      <c r="L13" s="118" t="s">
        <v>9</v>
      </c>
      <c r="M13" s="118"/>
      <c r="N13" s="279"/>
      <c r="O13" s="280"/>
      <c r="P13" s="280"/>
      <c r="Q13" s="275"/>
      <c r="R13" s="276" t="e">
        <f>ROUND(T13/O13/P13,0)</f>
        <v>#DIV/0!</v>
      </c>
      <c r="S13" s="277" t="e">
        <f>ROUND(N13*P13*R13,5)</f>
        <v>#DIV/0!</v>
      </c>
      <c r="T13" s="277"/>
    </row>
    <row r="14" spans="1:20" ht="16.5" customHeight="1" hidden="1">
      <c r="A14" s="118"/>
      <c r="B14" s="118"/>
      <c r="C14" s="118" t="s">
        <v>9</v>
      </c>
      <c r="D14" s="273"/>
      <c r="E14" s="274"/>
      <c r="F14" s="274"/>
      <c r="G14" s="275"/>
      <c r="H14" s="276"/>
      <c r="I14" s="451">
        <f aca="true" t="shared" si="2" ref="I14:I19">ROUND(D14*H14*F14,5)</f>
        <v>0</v>
      </c>
      <c r="J14" s="451">
        <f aca="true" t="shared" si="3" ref="J14:J19">ROUND(E14*H14*F14,5)</f>
        <v>0</v>
      </c>
      <c r="K14" s="278"/>
      <c r="L14" s="118"/>
      <c r="M14" s="118"/>
      <c r="N14" s="279"/>
      <c r="O14" s="280"/>
      <c r="P14" s="280"/>
      <c r="Q14" s="275"/>
      <c r="R14" s="276"/>
      <c r="S14" s="277"/>
      <c r="T14" s="277"/>
    </row>
    <row r="15" spans="1:20" ht="16.5" customHeight="1" hidden="1">
      <c r="A15" s="118"/>
      <c r="B15" s="118"/>
      <c r="C15" s="118" t="s">
        <v>9</v>
      </c>
      <c r="D15" s="273"/>
      <c r="E15" s="274"/>
      <c r="F15" s="274"/>
      <c r="G15" s="275"/>
      <c r="H15" s="276"/>
      <c r="I15" s="451">
        <f t="shared" si="2"/>
        <v>0</v>
      </c>
      <c r="J15" s="451">
        <f t="shared" si="3"/>
        <v>0</v>
      </c>
      <c r="K15" s="278"/>
      <c r="L15" s="118"/>
      <c r="M15" s="118"/>
      <c r="N15" s="279"/>
      <c r="O15" s="280"/>
      <c r="P15" s="280"/>
      <c r="Q15" s="275"/>
      <c r="R15" s="276"/>
      <c r="S15" s="277"/>
      <c r="T15" s="277"/>
    </row>
    <row r="16" spans="1:20" ht="16.5" customHeight="1" hidden="1">
      <c r="A16" s="118"/>
      <c r="B16" s="118"/>
      <c r="C16" s="118" t="s">
        <v>9</v>
      </c>
      <c r="D16" s="273"/>
      <c r="E16" s="274"/>
      <c r="F16" s="274"/>
      <c r="G16" s="275"/>
      <c r="H16" s="276"/>
      <c r="I16" s="451">
        <f t="shared" si="2"/>
        <v>0</v>
      </c>
      <c r="J16" s="451">
        <f t="shared" si="3"/>
        <v>0</v>
      </c>
      <c r="K16" s="278"/>
      <c r="L16" s="118"/>
      <c r="M16" s="118"/>
      <c r="N16" s="279"/>
      <c r="O16" s="280"/>
      <c r="P16" s="280"/>
      <c r="Q16" s="275"/>
      <c r="R16" s="276"/>
      <c r="S16" s="277"/>
      <c r="T16" s="277"/>
    </row>
    <row r="17" spans="1:20" ht="16.5" customHeight="1" hidden="1">
      <c r="A17" s="118"/>
      <c r="B17" s="118"/>
      <c r="C17" s="118" t="s">
        <v>9</v>
      </c>
      <c r="D17" s="273"/>
      <c r="E17" s="274"/>
      <c r="F17" s="274"/>
      <c r="G17" s="275"/>
      <c r="H17" s="276"/>
      <c r="I17" s="451">
        <f t="shared" si="2"/>
        <v>0</v>
      </c>
      <c r="J17" s="451">
        <f t="shared" si="3"/>
        <v>0</v>
      </c>
      <c r="K17" s="278"/>
      <c r="L17" s="118"/>
      <c r="M17" s="118"/>
      <c r="N17" s="279"/>
      <c r="O17" s="280"/>
      <c r="P17" s="280"/>
      <c r="Q17" s="275"/>
      <c r="R17" s="276"/>
      <c r="S17" s="277"/>
      <c r="T17" s="277"/>
    </row>
    <row r="18" spans="1:20" ht="15" customHeight="1" hidden="1">
      <c r="A18" s="118"/>
      <c r="B18" s="118"/>
      <c r="C18" s="118" t="s">
        <v>9</v>
      </c>
      <c r="D18" s="273"/>
      <c r="E18" s="274"/>
      <c r="F18" s="274"/>
      <c r="G18" s="275"/>
      <c r="H18" s="276"/>
      <c r="I18" s="451">
        <f t="shared" si="2"/>
        <v>0</v>
      </c>
      <c r="J18" s="451">
        <f t="shared" si="3"/>
        <v>0</v>
      </c>
      <c r="K18" s="278"/>
      <c r="L18" s="118"/>
      <c r="M18" s="118"/>
      <c r="N18" s="279"/>
      <c r="O18" s="281"/>
      <c r="P18" s="281"/>
      <c r="Q18" s="275"/>
      <c r="R18" s="276"/>
      <c r="S18" s="277"/>
      <c r="T18" s="277"/>
    </row>
    <row r="19" spans="1:20" ht="16.5" customHeight="1">
      <c r="A19" s="156"/>
      <c r="B19" s="156"/>
      <c r="C19" s="156" t="s">
        <v>208</v>
      </c>
      <c r="D19" s="273"/>
      <c r="E19" s="274"/>
      <c r="F19" s="274"/>
      <c r="G19" s="275"/>
      <c r="H19" s="276"/>
      <c r="I19" s="451">
        <f t="shared" si="2"/>
        <v>0</v>
      </c>
      <c r="J19" s="451">
        <f t="shared" si="3"/>
        <v>0</v>
      </c>
      <c r="K19" s="278"/>
      <c r="L19" s="122" t="s">
        <v>209</v>
      </c>
      <c r="M19" s="122"/>
      <c r="N19" s="279"/>
      <c r="O19" s="281"/>
      <c r="P19" s="281"/>
      <c r="Q19" s="275"/>
      <c r="R19" s="276"/>
      <c r="S19" s="277"/>
      <c r="T19" s="277"/>
    </row>
    <row r="20" spans="1:20" ht="38.25" customHeight="1">
      <c r="A20" s="119"/>
      <c r="B20" s="119"/>
      <c r="C20" s="119"/>
      <c r="D20" s="273"/>
      <c r="E20" s="274"/>
      <c r="F20" s="274"/>
      <c r="G20" s="275"/>
      <c r="H20" s="276"/>
      <c r="I20" s="277"/>
      <c r="J20" s="277"/>
      <c r="K20" s="278"/>
      <c r="L20" s="118" t="s">
        <v>210</v>
      </c>
      <c r="M20" s="118"/>
      <c r="N20" s="279"/>
      <c r="O20" s="281"/>
      <c r="P20" s="281"/>
      <c r="Q20" s="275"/>
      <c r="R20" s="276"/>
      <c r="S20" s="277"/>
      <c r="T20" s="277"/>
    </row>
    <row r="21" spans="1:20" ht="15.75" customHeight="1">
      <c r="A21" s="110"/>
      <c r="B21" s="110"/>
      <c r="C21" s="110" t="s">
        <v>87</v>
      </c>
      <c r="D21" s="282"/>
      <c r="E21" s="283"/>
      <c r="F21" s="283"/>
      <c r="G21" s="284"/>
      <c r="H21" s="285"/>
      <c r="I21" s="277"/>
      <c r="J21" s="277"/>
      <c r="K21" s="286"/>
      <c r="L21" s="110" t="s">
        <v>87</v>
      </c>
      <c r="M21" s="110"/>
      <c r="N21" s="279"/>
      <c r="O21" s="281"/>
      <c r="P21" s="281"/>
      <c r="Q21" s="275"/>
      <c r="R21" s="285"/>
      <c r="S21" s="277"/>
      <c r="T21" s="277"/>
    </row>
    <row r="22" spans="1:20" s="79" customFormat="1" ht="18.75">
      <c r="A22" s="326" t="s">
        <v>3</v>
      </c>
      <c r="B22" s="326"/>
      <c r="C22" s="326"/>
      <c r="D22" s="120" t="e">
        <f>ROUND(I22/H22/F22,9)</f>
        <v>#DIV/0!</v>
      </c>
      <c r="E22" s="325" t="e">
        <f>ROUND(J22/H22/F22,9)</f>
        <v>#DIV/0!</v>
      </c>
      <c r="F22" s="325"/>
      <c r="G22" s="159">
        <f>SUM(G10:G21)-G21</f>
        <v>0</v>
      </c>
      <c r="H22" s="158">
        <f>SUM(H10:H21)-H21</f>
        <v>0</v>
      </c>
      <c r="I22" s="159">
        <f>SUM(I10:I21)</f>
        <v>0</v>
      </c>
      <c r="J22" s="159">
        <f>SUM(J10:J21)</f>
        <v>0</v>
      </c>
      <c r="K22" s="288"/>
      <c r="L22" s="326" t="s">
        <v>3</v>
      </c>
      <c r="M22" s="287"/>
      <c r="N22" s="120" t="e">
        <f>ROUND(S22/R22/P22,9)</f>
        <v>#DIV/0!</v>
      </c>
      <c r="O22" s="289" t="e">
        <f>ROUND(T22/R22/P22,9)</f>
        <v>#DIV/0!</v>
      </c>
      <c r="P22" s="391"/>
      <c r="Q22" s="159">
        <f>SUM(Q10:Q21)-Q21</f>
        <v>0</v>
      </c>
      <c r="R22" s="158" t="e">
        <f>SUM(R10:R21)-R21</f>
        <v>#DIV/0!</v>
      </c>
      <c r="S22" s="161" t="e">
        <f>SUM(S10:S21)</f>
        <v>#DIV/0!</v>
      </c>
      <c r="T22" s="161">
        <f>SUM(T10:T21)</f>
        <v>0</v>
      </c>
    </row>
    <row r="23" spans="1:20" s="79" customFormat="1" ht="18.75">
      <c r="A23" s="409"/>
      <c r="B23" s="409"/>
      <c r="C23" s="409"/>
      <c r="D23" s="299"/>
      <c r="E23" s="410"/>
      <c r="F23" s="410"/>
      <c r="G23" s="165"/>
      <c r="H23" s="244"/>
      <c r="I23" s="165"/>
      <c r="J23" s="165"/>
      <c r="K23" s="304"/>
      <c r="L23" s="409"/>
      <c r="M23" s="411"/>
      <c r="N23" s="299"/>
      <c r="O23" s="412"/>
      <c r="P23" s="413"/>
      <c r="Q23" s="165"/>
      <c r="R23" s="244"/>
      <c r="S23" s="246"/>
      <c r="T23" s="246"/>
    </row>
    <row r="24" spans="1:20" s="79" customFormat="1" ht="18.75">
      <c r="A24" s="407" t="s">
        <v>201</v>
      </c>
      <c r="B24" s="407"/>
      <c r="C24" s="407"/>
      <c r="D24" s="441"/>
      <c r="E24" s="442"/>
      <c r="F24" s="442"/>
      <c r="G24" s="443"/>
      <c r="H24" s="244"/>
      <c r="I24" s="165"/>
      <c r="J24" s="165"/>
      <c r="K24" s="304"/>
      <c r="L24" s="409"/>
      <c r="M24" s="411"/>
      <c r="N24" s="299"/>
      <c r="O24" s="412"/>
      <c r="P24" s="413"/>
      <c r="Q24" s="165"/>
      <c r="R24" s="244"/>
      <c r="S24" s="246"/>
      <c r="T24" s="246"/>
    </row>
    <row r="25" spans="1:20" s="79" customFormat="1" ht="18.75">
      <c r="A25" s="540" t="s">
        <v>180</v>
      </c>
      <c r="B25" s="540"/>
      <c r="C25" s="540"/>
      <c r="D25" s="540"/>
      <c r="E25" s="540"/>
      <c r="F25" s="540"/>
      <c r="G25" s="540"/>
      <c r="H25" s="540"/>
      <c r="I25" s="540"/>
      <c r="J25" s="540"/>
      <c r="K25" s="304"/>
      <c r="L25" s="537" t="s">
        <v>104</v>
      </c>
      <c r="M25" s="538"/>
      <c r="N25" s="538"/>
      <c r="O25" s="538"/>
      <c r="P25" s="538"/>
      <c r="Q25" s="538"/>
      <c r="R25" s="538"/>
      <c r="S25" s="538"/>
      <c r="T25" s="539"/>
    </row>
    <row r="26" spans="1:20" s="79" customFormat="1" ht="105" customHeight="1">
      <c r="A26" s="505" t="s">
        <v>199</v>
      </c>
      <c r="B26" s="505" t="s">
        <v>151</v>
      </c>
      <c r="C26" s="505" t="s">
        <v>205</v>
      </c>
      <c r="D26" s="396" t="str">
        <f>N26</f>
        <v>Расчетный объем т/эн. на нужды ГВС</v>
      </c>
      <c r="E26" s="396" t="str">
        <f>O26</f>
        <v>Норматив потребления на ГВС (средневзвешенный показатель по ИПУ)</v>
      </c>
      <c r="F26" s="396" t="s">
        <v>188</v>
      </c>
      <c r="G26" s="399" t="s">
        <v>154</v>
      </c>
      <c r="H26" s="397" t="s">
        <v>155</v>
      </c>
      <c r="I26" s="512" t="s">
        <v>84</v>
      </c>
      <c r="J26" s="512"/>
      <c r="K26" s="512"/>
      <c r="L26" s="505" t="s">
        <v>205</v>
      </c>
      <c r="M26" s="505" t="s">
        <v>152</v>
      </c>
      <c r="N26" s="396" t="s">
        <v>107</v>
      </c>
      <c r="O26" s="396" t="s">
        <v>110</v>
      </c>
      <c r="P26" s="396" t="s">
        <v>188</v>
      </c>
      <c r="Q26" s="398" t="s">
        <v>183</v>
      </c>
      <c r="R26" s="397" t="s">
        <v>185</v>
      </c>
      <c r="S26" s="512" t="s">
        <v>111</v>
      </c>
      <c r="T26" s="512"/>
    </row>
    <row r="27" spans="1:20" s="79" customFormat="1" ht="12.75">
      <c r="A27" s="506"/>
      <c r="B27" s="506"/>
      <c r="C27" s="506"/>
      <c r="D27" s="396" t="str">
        <f>N27</f>
        <v>Гкал/чел.</v>
      </c>
      <c r="E27" s="396" t="str">
        <f>O27</f>
        <v>куб.м./чел.</v>
      </c>
      <c r="F27" s="396" t="s">
        <v>189</v>
      </c>
      <c r="G27" s="399" t="s">
        <v>101</v>
      </c>
      <c r="H27" s="397" t="s">
        <v>10</v>
      </c>
      <c r="I27" s="436" t="s">
        <v>211</v>
      </c>
      <c r="J27" s="396" t="s">
        <v>85</v>
      </c>
      <c r="K27" s="396"/>
      <c r="L27" s="506"/>
      <c r="M27" s="530"/>
      <c r="N27" s="396" t="s">
        <v>108</v>
      </c>
      <c r="O27" s="396" t="s">
        <v>109</v>
      </c>
      <c r="P27" s="396" t="s">
        <v>189</v>
      </c>
      <c r="Q27" s="399" t="s">
        <v>101</v>
      </c>
      <c r="R27" s="397" t="s">
        <v>10</v>
      </c>
      <c r="S27" s="436" t="s">
        <v>211</v>
      </c>
      <c r="T27" s="396" t="s">
        <v>85</v>
      </c>
    </row>
    <row r="28" spans="1:20" s="79" customFormat="1" ht="12.75">
      <c r="A28" s="396">
        <v>1</v>
      </c>
      <c r="B28" s="436">
        <f>A28+1</f>
        <v>2</v>
      </c>
      <c r="C28" s="436">
        <f aca="true" t="shared" si="4" ref="C28:J28">B28+1</f>
        <v>3</v>
      </c>
      <c r="D28" s="436">
        <f t="shared" si="4"/>
        <v>4</v>
      </c>
      <c r="E28" s="436">
        <f t="shared" si="4"/>
        <v>5</v>
      </c>
      <c r="F28" s="436">
        <f t="shared" si="4"/>
        <v>6</v>
      </c>
      <c r="G28" s="436">
        <f t="shared" si="4"/>
        <v>7</v>
      </c>
      <c r="H28" s="436">
        <f t="shared" si="4"/>
        <v>8</v>
      </c>
      <c r="I28" s="436">
        <f t="shared" si="4"/>
        <v>9</v>
      </c>
      <c r="J28" s="436">
        <f t="shared" si="4"/>
        <v>10</v>
      </c>
      <c r="K28" s="436">
        <f aca="true" t="shared" si="5" ref="K28:T28">J28+1</f>
        <v>11</v>
      </c>
      <c r="L28" s="436">
        <f>J28+1</f>
        <v>11</v>
      </c>
      <c r="M28" s="436">
        <f t="shared" si="5"/>
        <v>12</v>
      </c>
      <c r="N28" s="436">
        <f t="shared" si="5"/>
        <v>13</v>
      </c>
      <c r="O28" s="436">
        <f t="shared" si="5"/>
        <v>14</v>
      </c>
      <c r="P28" s="436">
        <f t="shared" si="5"/>
        <v>15</v>
      </c>
      <c r="Q28" s="436">
        <f t="shared" si="5"/>
        <v>16</v>
      </c>
      <c r="R28" s="436">
        <f t="shared" si="5"/>
        <v>17</v>
      </c>
      <c r="S28" s="436">
        <f t="shared" si="5"/>
        <v>18</v>
      </c>
      <c r="T28" s="436">
        <f t="shared" si="5"/>
        <v>19</v>
      </c>
    </row>
    <row r="29" spans="1:20" s="79" customFormat="1" ht="15.75" customHeight="1">
      <c r="A29" s="118"/>
      <c r="B29" s="118"/>
      <c r="C29" s="118" t="s">
        <v>9</v>
      </c>
      <c r="D29" s="273"/>
      <c r="E29" s="274"/>
      <c r="F29" s="274"/>
      <c r="G29" s="275"/>
      <c r="H29" s="276"/>
      <c r="I29" s="451">
        <f aca="true" t="shared" si="6" ref="I29:I34">ROUND(D29*H29*F29,5)</f>
        <v>0</v>
      </c>
      <c r="J29" s="451">
        <f aca="true" t="shared" si="7" ref="J29:J34">ROUND(E29*H29*F29,5)</f>
        <v>0</v>
      </c>
      <c r="K29" s="278"/>
      <c r="L29" s="118" t="s">
        <v>9</v>
      </c>
      <c r="M29" s="118"/>
      <c r="N29" s="279"/>
      <c r="O29" s="280"/>
      <c r="P29" s="280"/>
      <c r="Q29" s="275"/>
      <c r="R29" s="276" t="e">
        <f>ROUND(T29/O29/P29,0)</f>
        <v>#DIV/0!</v>
      </c>
      <c r="S29" s="277" t="e">
        <f>ROUND(N29*P29*R29,5)</f>
        <v>#DIV/0!</v>
      </c>
      <c r="T29" s="277"/>
    </row>
    <row r="30" spans="1:20" s="79" customFormat="1" ht="15.75" customHeight="1">
      <c r="A30" s="118"/>
      <c r="B30" s="118"/>
      <c r="C30" s="118" t="s">
        <v>9</v>
      </c>
      <c r="D30" s="273"/>
      <c r="E30" s="274"/>
      <c r="F30" s="274"/>
      <c r="G30" s="275"/>
      <c r="H30" s="276"/>
      <c r="I30" s="451">
        <f t="shared" si="6"/>
        <v>0</v>
      </c>
      <c r="J30" s="451">
        <f t="shared" si="7"/>
        <v>0</v>
      </c>
      <c r="K30" s="278"/>
      <c r="L30" s="118" t="s">
        <v>9</v>
      </c>
      <c r="M30" s="118"/>
      <c r="N30" s="279"/>
      <c r="O30" s="280"/>
      <c r="P30" s="280"/>
      <c r="Q30" s="275"/>
      <c r="R30" s="276" t="e">
        <f>ROUND(T30/O30/P30,0)</f>
        <v>#DIV/0!</v>
      </c>
      <c r="S30" s="277" t="e">
        <f>ROUND(N30*P30*R30,5)</f>
        <v>#DIV/0!</v>
      </c>
      <c r="T30" s="277"/>
    </row>
    <row r="31" spans="1:20" s="79" customFormat="1" ht="15.75" customHeight="1">
      <c r="A31" s="118"/>
      <c r="B31" s="118"/>
      <c r="C31" s="118" t="s">
        <v>9</v>
      </c>
      <c r="D31" s="273"/>
      <c r="E31" s="274"/>
      <c r="F31" s="274"/>
      <c r="G31" s="275"/>
      <c r="H31" s="276"/>
      <c r="I31" s="451">
        <f t="shared" si="6"/>
        <v>0</v>
      </c>
      <c r="J31" s="451">
        <f t="shared" si="7"/>
        <v>0</v>
      </c>
      <c r="K31" s="278"/>
      <c r="L31" s="118" t="s">
        <v>9</v>
      </c>
      <c r="M31" s="118"/>
      <c r="N31" s="279"/>
      <c r="O31" s="280"/>
      <c r="P31" s="280"/>
      <c r="Q31" s="275"/>
      <c r="R31" s="276" t="e">
        <f>ROUND(T31/O31/P31,0)</f>
        <v>#DIV/0!</v>
      </c>
      <c r="S31" s="277" t="e">
        <f>ROUND(N31*P31*R31,5)</f>
        <v>#DIV/0!</v>
      </c>
      <c r="T31" s="277"/>
    </row>
    <row r="32" spans="1:20" s="79" customFormat="1" ht="15.75" customHeight="1">
      <c r="A32" s="118"/>
      <c r="B32" s="118"/>
      <c r="C32" s="118" t="s">
        <v>9</v>
      </c>
      <c r="D32" s="273"/>
      <c r="E32" s="274"/>
      <c r="F32" s="274"/>
      <c r="G32" s="275"/>
      <c r="H32" s="276"/>
      <c r="I32" s="451">
        <f t="shared" si="6"/>
        <v>0</v>
      </c>
      <c r="J32" s="451">
        <f t="shared" si="7"/>
        <v>0</v>
      </c>
      <c r="K32" s="278"/>
      <c r="L32" s="118" t="s">
        <v>9</v>
      </c>
      <c r="M32" s="118"/>
      <c r="N32" s="279"/>
      <c r="O32" s="280"/>
      <c r="P32" s="280"/>
      <c r="Q32" s="275"/>
      <c r="R32" s="276" t="e">
        <f>ROUND(T32/O32/P32,0)</f>
        <v>#DIV/0!</v>
      </c>
      <c r="S32" s="277" t="e">
        <f>ROUND(N32*P32*R32,5)</f>
        <v>#DIV/0!</v>
      </c>
      <c r="T32" s="277"/>
    </row>
    <row r="33" spans="1:20" s="79" customFormat="1" ht="15.75" customHeight="1" hidden="1">
      <c r="A33" s="118"/>
      <c r="B33" s="118"/>
      <c r="C33" s="118" t="s">
        <v>9</v>
      </c>
      <c r="D33" s="273"/>
      <c r="E33" s="274"/>
      <c r="F33" s="274"/>
      <c r="G33" s="275"/>
      <c r="H33" s="276"/>
      <c r="I33" s="451">
        <f t="shared" si="6"/>
        <v>0</v>
      </c>
      <c r="J33" s="451">
        <f t="shared" si="7"/>
        <v>0</v>
      </c>
      <c r="K33" s="278"/>
      <c r="L33" s="118"/>
      <c r="M33" s="118"/>
      <c r="N33" s="279"/>
      <c r="O33" s="280"/>
      <c r="P33" s="280"/>
      <c r="Q33" s="275"/>
      <c r="R33" s="276" t="e">
        <f>ROUND(T33/O33/P33,0)</f>
        <v>#DIV/0!</v>
      </c>
      <c r="S33" s="277" t="e">
        <f>ROUND(N33*P33*R33,5)</f>
        <v>#DIV/0!</v>
      </c>
      <c r="T33" s="277"/>
    </row>
    <row r="34" spans="1:20" s="79" customFormat="1" ht="15.75" customHeight="1">
      <c r="A34" s="156"/>
      <c r="B34" s="156"/>
      <c r="C34" s="156" t="s">
        <v>208</v>
      </c>
      <c r="D34" s="273"/>
      <c r="E34" s="274"/>
      <c r="F34" s="274"/>
      <c r="G34" s="275"/>
      <c r="H34" s="276"/>
      <c r="I34" s="451">
        <f t="shared" si="6"/>
        <v>0</v>
      </c>
      <c r="J34" s="451">
        <f t="shared" si="7"/>
        <v>0</v>
      </c>
      <c r="K34" s="278"/>
      <c r="L34" s="122" t="s">
        <v>209</v>
      </c>
      <c r="M34" s="122"/>
      <c r="N34" s="279"/>
      <c r="O34" s="281"/>
      <c r="P34" s="281"/>
      <c r="Q34" s="275"/>
      <c r="R34" s="276"/>
      <c r="S34" s="277"/>
      <c r="T34" s="277"/>
    </row>
    <row r="35" spans="1:20" s="79" customFormat="1" ht="39" customHeight="1">
      <c r="A35" s="119"/>
      <c r="B35" s="119"/>
      <c r="C35" s="119"/>
      <c r="D35" s="273"/>
      <c r="E35" s="274"/>
      <c r="F35" s="274"/>
      <c r="G35" s="275"/>
      <c r="H35" s="276"/>
      <c r="I35" s="277"/>
      <c r="J35" s="277"/>
      <c r="K35" s="278"/>
      <c r="L35" s="118" t="s">
        <v>210</v>
      </c>
      <c r="M35" s="118"/>
      <c r="N35" s="279"/>
      <c r="O35" s="281"/>
      <c r="P35" s="281"/>
      <c r="Q35" s="275"/>
      <c r="R35" s="276"/>
      <c r="S35" s="277"/>
      <c r="T35" s="277"/>
    </row>
    <row r="36" spans="1:20" s="79" customFormat="1" ht="15.75" customHeight="1">
      <c r="A36" s="110"/>
      <c r="B36" s="110"/>
      <c r="C36" s="110" t="s">
        <v>87</v>
      </c>
      <c r="D36" s="282"/>
      <c r="E36" s="283"/>
      <c r="F36" s="283"/>
      <c r="G36" s="284"/>
      <c r="H36" s="285"/>
      <c r="I36" s="277"/>
      <c r="J36" s="277"/>
      <c r="K36" s="286"/>
      <c r="L36" s="110" t="s">
        <v>87</v>
      </c>
      <c r="M36" s="110"/>
      <c r="N36" s="279"/>
      <c r="O36" s="281"/>
      <c r="P36" s="281"/>
      <c r="Q36" s="275"/>
      <c r="R36" s="285"/>
      <c r="S36" s="277"/>
      <c r="T36" s="277"/>
    </row>
    <row r="37" spans="1:20" s="79" customFormat="1" ht="15.75" customHeight="1">
      <c r="A37" s="326" t="s">
        <v>3</v>
      </c>
      <c r="B37" s="326"/>
      <c r="C37" s="326"/>
      <c r="D37" s="120" t="e">
        <f>ROUND(I37/H37/F37,9)</f>
        <v>#DIV/0!</v>
      </c>
      <c r="E37" s="325" t="e">
        <f>ROUND(J37/H37/F37,9)</f>
        <v>#DIV/0!</v>
      </c>
      <c r="F37" s="325"/>
      <c r="G37" s="159">
        <f>SUM(G29:G36)-G36</f>
        <v>0</v>
      </c>
      <c r="H37" s="158">
        <f>SUM(H29:H36)-H36</f>
        <v>0</v>
      </c>
      <c r="I37" s="159">
        <f>SUM(I29:I36)</f>
        <v>0</v>
      </c>
      <c r="J37" s="159">
        <f>SUM(J29:J36)</f>
        <v>0</v>
      </c>
      <c r="K37" s="288"/>
      <c r="L37" s="326" t="s">
        <v>3</v>
      </c>
      <c r="M37" s="287"/>
      <c r="N37" s="120" t="e">
        <f>ROUND(S37/R37/P37,9)</f>
        <v>#DIV/0!</v>
      </c>
      <c r="O37" s="289" t="e">
        <f>ROUND(T37/R37/P37,9)</f>
        <v>#DIV/0!</v>
      </c>
      <c r="P37" s="391"/>
      <c r="Q37" s="159">
        <f>SUM(Q29:Q36)-Q36</f>
        <v>0</v>
      </c>
      <c r="R37" s="158" t="e">
        <f>SUM(R29:R36)-R36</f>
        <v>#DIV/0!</v>
      </c>
      <c r="S37" s="161" t="e">
        <f>SUM(S29:S36)</f>
        <v>#DIV/0!</v>
      </c>
      <c r="T37" s="161">
        <f>SUM(T29:T36)</f>
        <v>0</v>
      </c>
    </row>
    <row r="38" spans="1:20" s="79" customFormat="1" ht="12.75" customHeight="1">
      <c r="A38" s="409"/>
      <c r="B38" s="409"/>
      <c r="C38" s="409"/>
      <c r="D38" s="299"/>
      <c r="E38" s="410"/>
      <c r="F38" s="410"/>
      <c r="G38" s="165"/>
      <c r="H38" s="244"/>
      <c r="I38" s="165"/>
      <c r="J38" s="165"/>
      <c r="K38" s="304"/>
      <c r="L38" s="409"/>
      <c r="M38" s="411"/>
      <c r="N38" s="299"/>
      <c r="O38" s="412"/>
      <c r="P38" s="413"/>
      <c r="Q38" s="165"/>
      <c r="R38" s="244"/>
      <c r="S38" s="246"/>
      <c r="T38" s="246"/>
    </row>
    <row r="39" spans="1:20" s="79" customFormat="1" ht="15.75" customHeight="1">
      <c r="A39" s="407" t="s">
        <v>202</v>
      </c>
      <c r="B39" s="407"/>
      <c r="C39" s="407"/>
      <c r="D39" s="299"/>
      <c r="E39" s="410"/>
      <c r="F39" s="410"/>
      <c r="G39" s="165"/>
      <c r="H39" s="244"/>
      <c r="I39" s="165"/>
      <c r="J39" s="165"/>
      <c r="K39" s="304"/>
      <c r="L39" s="409"/>
      <c r="M39" s="411"/>
      <c r="N39" s="299"/>
      <c r="O39" s="412"/>
      <c r="P39" s="413"/>
      <c r="Q39" s="165"/>
      <c r="R39" s="244"/>
      <c r="S39" s="246"/>
      <c r="T39" s="246"/>
    </row>
    <row r="40" spans="1:20" s="79" customFormat="1" ht="15.75" customHeight="1">
      <c r="A40" s="522" t="s">
        <v>180</v>
      </c>
      <c r="B40" s="522"/>
      <c r="C40" s="522"/>
      <c r="D40" s="522"/>
      <c r="E40" s="522"/>
      <c r="F40" s="522"/>
      <c r="G40" s="522"/>
      <c r="H40" s="522"/>
      <c r="I40" s="522"/>
      <c r="J40" s="523"/>
      <c r="K40" s="304"/>
      <c r="L40" s="537" t="s">
        <v>104</v>
      </c>
      <c r="M40" s="538"/>
      <c r="N40" s="538"/>
      <c r="O40" s="538"/>
      <c r="P40" s="538"/>
      <c r="Q40" s="538"/>
      <c r="R40" s="538"/>
      <c r="S40" s="538"/>
      <c r="T40" s="539"/>
    </row>
    <row r="41" spans="1:20" s="79" customFormat="1" ht="101.25" customHeight="1">
      <c r="A41" s="505" t="s">
        <v>199</v>
      </c>
      <c r="B41" s="505" t="s">
        <v>151</v>
      </c>
      <c r="C41" s="505" t="s">
        <v>205</v>
      </c>
      <c r="D41" s="430" t="str">
        <f>N41</f>
        <v>Расчетный объем т/эн. на нужды ГВС</v>
      </c>
      <c r="E41" s="430" t="str">
        <f>O41</f>
        <v>Норматив потребления на ГВС (средневзвешенный показатель по ИПУ)</v>
      </c>
      <c r="F41" s="430" t="s">
        <v>188</v>
      </c>
      <c r="G41" s="433" t="s">
        <v>154</v>
      </c>
      <c r="H41" s="431" t="s">
        <v>155</v>
      </c>
      <c r="I41" s="512" t="s">
        <v>84</v>
      </c>
      <c r="J41" s="512"/>
      <c r="K41" s="512"/>
      <c r="L41" s="505" t="s">
        <v>205</v>
      </c>
      <c r="M41" s="505" t="s">
        <v>152</v>
      </c>
      <c r="N41" s="430" t="s">
        <v>107</v>
      </c>
      <c r="O41" s="430" t="s">
        <v>110</v>
      </c>
      <c r="P41" s="430" t="s">
        <v>188</v>
      </c>
      <c r="Q41" s="432" t="s">
        <v>183</v>
      </c>
      <c r="R41" s="431" t="s">
        <v>185</v>
      </c>
      <c r="S41" s="512" t="s">
        <v>111</v>
      </c>
      <c r="T41" s="512"/>
    </row>
    <row r="42" spans="1:20" s="79" customFormat="1" ht="15.75" customHeight="1">
      <c r="A42" s="506"/>
      <c r="B42" s="506"/>
      <c r="C42" s="506"/>
      <c r="D42" s="430" t="str">
        <f>N42</f>
        <v>Гкал/чел.</v>
      </c>
      <c r="E42" s="430" t="str">
        <f>O42</f>
        <v>куб.м./чел.</v>
      </c>
      <c r="F42" s="430" t="s">
        <v>189</v>
      </c>
      <c r="G42" s="433" t="s">
        <v>101</v>
      </c>
      <c r="H42" s="431" t="s">
        <v>10</v>
      </c>
      <c r="I42" s="430" t="s">
        <v>86</v>
      </c>
      <c r="J42" s="430" t="s">
        <v>85</v>
      </c>
      <c r="K42" s="430"/>
      <c r="L42" s="506"/>
      <c r="M42" s="530"/>
      <c r="N42" s="430" t="s">
        <v>108</v>
      </c>
      <c r="O42" s="430" t="s">
        <v>109</v>
      </c>
      <c r="P42" s="430" t="s">
        <v>189</v>
      </c>
      <c r="Q42" s="433" t="s">
        <v>101</v>
      </c>
      <c r="R42" s="431" t="s">
        <v>10</v>
      </c>
      <c r="S42" s="430" t="s">
        <v>86</v>
      </c>
      <c r="T42" s="430" t="s">
        <v>85</v>
      </c>
    </row>
    <row r="43" spans="1:20" s="79" customFormat="1" ht="15.75" customHeight="1">
      <c r="A43" s="430">
        <v>1</v>
      </c>
      <c r="B43" s="436">
        <f>A43+1</f>
        <v>2</v>
      </c>
      <c r="C43" s="436">
        <f aca="true" t="shared" si="8" ref="C43:J43">B43+1</f>
        <v>3</v>
      </c>
      <c r="D43" s="436">
        <f t="shared" si="8"/>
        <v>4</v>
      </c>
      <c r="E43" s="436">
        <f t="shared" si="8"/>
        <v>5</v>
      </c>
      <c r="F43" s="436">
        <f t="shared" si="8"/>
        <v>6</v>
      </c>
      <c r="G43" s="436">
        <f t="shared" si="8"/>
        <v>7</v>
      </c>
      <c r="H43" s="436">
        <f t="shared" si="8"/>
        <v>8</v>
      </c>
      <c r="I43" s="436">
        <f t="shared" si="8"/>
        <v>9</v>
      </c>
      <c r="J43" s="436">
        <f t="shared" si="8"/>
        <v>10</v>
      </c>
      <c r="K43" s="445">
        <f aca="true" t="shared" si="9" ref="K43:T43">J43+1</f>
        <v>11</v>
      </c>
      <c r="L43" s="445">
        <f>J43+1</f>
        <v>11</v>
      </c>
      <c r="M43" s="445">
        <f t="shared" si="9"/>
        <v>12</v>
      </c>
      <c r="N43" s="445">
        <f t="shared" si="9"/>
        <v>13</v>
      </c>
      <c r="O43" s="445">
        <f t="shared" si="9"/>
        <v>14</v>
      </c>
      <c r="P43" s="445">
        <f t="shared" si="9"/>
        <v>15</v>
      </c>
      <c r="Q43" s="445">
        <f t="shared" si="9"/>
        <v>16</v>
      </c>
      <c r="R43" s="445">
        <f t="shared" si="9"/>
        <v>17</v>
      </c>
      <c r="S43" s="445">
        <f t="shared" si="9"/>
        <v>18</v>
      </c>
      <c r="T43" s="445">
        <f t="shared" si="9"/>
        <v>19</v>
      </c>
    </row>
    <row r="44" spans="1:20" s="79" customFormat="1" ht="15.75" customHeight="1">
      <c r="A44" s="118"/>
      <c r="B44" s="118"/>
      <c r="C44" s="118" t="s">
        <v>9</v>
      </c>
      <c r="D44" s="273"/>
      <c r="E44" s="274"/>
      <c r="F44" s="274"/>
      <c r="G44" s="275"/>
      <c r="H44" s="276"/>
      <c r="I44" s="277">
        <f aca="true" t="shared" si="10" ref="I44:I49">ROUND(D44*H44*F44,5)</f>
        <v>0</v>
      </c>
      <c r="J44" s="277">
        <f aca="true" t="shared" si="11" ref="J44:J49">ROUND(E44*H44*F44,5)</f>
        <v>0</v>
      </c>
      <c r="K44" s="278"/>
      <c r="L44" s="118" t="s">
        <v>9</v>
      </c>
      <c r="M44" s="118"/>
      <c r="N44" s="279"/>
      <c r="O44" s="280"/>
      <c r="P44" s="280"/>
      <c r="Q44" s="275"/>
      <c r="R44" s="276" t="e">
        <f>ROUND(T44/O44/P44,0)</f>
        <v>#DIV/0!</v>
      </c>
      <c r="S44" s="277" t="e">
        <f>ROUND(N44*P44*R44,5)</f>
        <v>#DIV/0!</v>
      </c>
      <c r="T44" s="277"/>
    </row>
    <row r="45" spans="1:20" s="79" customFormat="1" ht="15.75" customHeight="1">
      <c r="A45" s="118"/>
      <c r="B45" s="118"/>
      <c r="C45" s="118" t="s">
        <v>9</v>
      </c>
      <c r="D45" s="273"/>
      <c r="E45" s="274"/>
      <c r="F45" s="274"/>
      <c r="G45" s="275"/>
      <c r="H45" s="276"/>
      <c r="I45" s="277">
        <f t="shared" si="10"/>
        <v>0</v>
      </c>
      <c r="J45" s="277">
        <f t="shared" si="11"/>
        <v>0</v>
      </c>
      <c r="K45" s="278"/>
      <c r="L45" s="118" t="s">
        <v>9</v>
      </c>
      <c r="M45" s="118"/>
      <c r="N45" s="279"/>
      <c r="O45" s="280"/>
      <c r="P45" s="280"/>
      <c r="Q45" s="275"/>
      <c r="R45" s="276" t="e">
        <f>ROUND(T45/O45/P45,0)</f>
        <v>#DIV/0!</v>
      </c>
      <c r="S45" s="277" t="e">
        <f>ROUND(N45*P45*R45,5)</f>
        <v>#DIV/0!</v>
      </c>
      <c r="T45" s="277"/>
    </row>
    <row r="46" spans="1:20" s="79" customFormat="1" ht="15.75" customHeight="1">
      <c r="A46" s="118"/>
      <c r="B46" s="118"/>
      <c r="C46" s="118" t="s">
        <v>9</v>
      </c>
      <c r="D46" s="273"/>
      <c r="E46" s="274"/>
      <c r="F46" s="274"/>
      <c r="G46" s="275"/>
      <c r="H46" s="276"/>
      <c r="I46" s="277">
        <f t="shared" si="10"/>
        <v>0</v>
      </c>
      <c r="J46" s="277">
        <f t="shared" si="11"/>
        <v>0</v>
      </c>
      <c r="K46" s="278"/>
      <c r="L46" s="118" t="s">
        <v>9</v>
      </c>
      <c r="M46" s="118"/>
      <c r="N46" s="279"/>
      <c r="O46" s="280"/>
      <c r="P46" s="280"/>
      <c r="Q46" s="275"/>
      <c r="R46" s="276" t="e">
        <f>ROUND(T46/O46/P46,0)</f>
        <v>#DIV/0!</v>
      </c>
      <c r="S46" s="277" t="e">
        <f>ROUND(N46*P46*R46,5)</f>
        <v>#DIV/0!</v>
      </c>
      <c r="T46" s="277"/>
    </row>
    <row r="47" spans="1:20" s="79" customFormat="1" ht="15.75" customHeight="1" hidden="1">
      <c r="A47" s="118"/>
      <c r="B47" s="118"/>
      <c r="C47" s="118" t="s">
        <v>9</v>
      </c>
      <c r="D47" s="273"/>
      <c r="E47" s="274"/>
      <c r="F47" s="274"/>
      <c r="G47" s="275"/>
      <c r="H47" s="276"/>
      <c r="I47" s="277">
        <f t="shared" si="10"/>
        <v>0</v>
      </c>
      <c r="J47" s="277">
        <f t="shared" si="11"/>
        <v>0</v>
      </c>
      <c r="K47" s="278"/>
      <c r="L47" s="118" t="s">
        <v>9</v>
      </c>
      <c r="M47" s="118"/>
      <c r="N47" s="279"/>
      <c r="O47" s="280"/>
      <c r="P47" s="280"/>
      <c r="Q47" s="275"/>
      <c r="R47" s="276" t="e">
        <f>ROUND(T47/O47/P47,0)</f>
        <v>#DIV/0!</v>
      </c>
      <c r="S47" s="277" t="e">
        <f>ROUND(N47*P47*R47,5)</f>
        <v>#DIV/0!</v>
      </c>
      <c r="T47" s="277"/>
    </row>
    <row r="48" spans="1:20" s="79" customFormat="1" ht="15.75" customHeight="1">
      <c r="A48" s="118"/>
      <c r="B48" s="118"/>
      <c r="C48" s="118" t="s">
        <v>9</v>
      </c>
      <c r="D48" s="273"/>
      <c r="E48" s="274"/>
      <c r="F48" s="274"/>
      <c r="G48" s="275"/>
      <c r="H48" s="276"/>
      <c r="I48" s="277">
        <f t="shared" si="10"/>
        <v>0</v>
      </c>
      <c r="J48" s="277">
        <f t="shared" si="11"/>
        <v>0</v>
      </c>
      <c r="K48" s="278"/>
      <c r="L48" s="118" t="s">
        <v>9</v>
      </c>
      <c r="M48" s="118"/>
      <c r="N48" s="279"/>
      <c r="O48" s="280"/>
      <c r="P48" s="280"/>
      <c r="Q48" s="275"/>
      <c r="R48" s="276" t="e">
        <f>ROUND(T48/O48/P48,0)</f>
        <v>#DIV/0!</v>
      </c>
      <c r="S48" s="277" t="e">
        <f>ROUND(N48*P48*R48,5)</f>
        <v>#DIV/0!</v>
      </c>
      <c r="T48" s="277"/>
    </row>
    <row r="49" spans="1:20" s="79" customFormat="1" ht="15.75" customHeight="1">
      <c r="A49" s="118"/>
      <c r="B49" s="118"/>
      <c r="C49" s="156" t="s">
        <v>208</v>
      </c>
      <c r="D49" s="273"/>
      <c r="E49" s="274"/>
      <c r="F49" s="274"/>
      <c r="G49" s="275"/>
      <c r="H49" s="276"/>
      <c r="I49" s="277">
        <f t="shared" si="10"/>
        <v>0</v>
      </c>
      <c r="J49" s="277">
        <f t="shared" si="11"/>
        <v>0</v>
      </c>
      <c r="K49" s="278"/>
      <c r="L49" s="122" t="s">
        <v>209</v>
      </c>
      <c r="M49" s="118"/>
      <c r="N49" s="279"/>
      <c r="O49" s="280"/>
      <c r="P49" s="280"/>
      <c r="Q49" s="275"/>
      <c r="R49" s="276"/>
      <c r="S49" s="277"/>
      <c r="T49" s="277"/>
    </row>
    <row r="50" spans="1:20" s="79" customFormat="1" ht="37.5" customHeight="1">
      <c r="A50" s="118"/>
      <c r="B50" s="118"/>
      <c r="C50" s="119"/>
      <c r="D50" s="273"/>
      <c r="E50" s="274"/>
      <c r="F50" s="274"/>
      <c r="G50" s="275"/>
      <c r="H50" s="276"/>
      <c r="I50" s="277"/>
      <c r="J50" s="277"/>
      <c r="K50" s="278"/>
      <c r="L50" s="118" t="s">
        <v>210</v>
      </c>
      <c r="M50" s="118"/>
      <c r="N50" s="279"/>
      <c r="O50" s="280"/>
      <c r="P50" s="280"/>
      <c r="Q50" s="275"/>
      <c r="R50" s="276"/>
      <c r="S50" s="277"/>
      <c r="T50" s="277"/>
    </row>
    <row r="51" spans="1:20" s="79" customFormat="1" ht="15.75" customHeight="1">
      <c r="A51" s="118"/>
      <c r="B51" s="118"/>
      <c r="C51" s="110" t="s">
        <v>87</v>
      </c>
      <c r="D51" s="273"/>
      <c r="E51" s="274"/>
      <c r="F51" s="274"/>
      <c r="G51" s="275"/>
      <c r="H51" s="276"/>
      <c r="I51" s="277"/>
      <c r="J51" s="277"/>
      <c r="K51" s="278"/>
      <c r="L51" s="446" t="str">
        <f>C51</f>
        <v>ОДН</v>
      </c>
      <c r="M51" s="118"/>
      <c r="N51" s="279"/>
      <c r="O51" s="281"/>
      <c r="P51" s="281"/>
      <c r="Q51" s="275"/>
      <c r="R51" s="276"/>
      <c r="S51" s="277"/>
      <c r="T51" s="277"/>
    </row>
    <row r="52" spans="1:20" s="98" customFormat="1" ht="17.25" customHeight="1">
      <c r="A52" s="326" t="s">
        <v>3</v>
      </c>
      <c r="B52" s="326"/>
      <c r="C52" s="326"/>
      <c r="D52" s="120" t="e">
        <f>ROUND(I52/H52/F52,9)</f>
        <v>#DIV/0!</v>
      </c>
      <c r="E52" s="325" t="e">
        <f>ROUND(J52/H52/F52,9)</f>
        <v>#DIV/0!</v>
      </c>
      <c r="F52" s="325"/>
      <c r="G52" s="159">
        <f>SUM(G44:G51)-G51</f>
        <v>0</v>
      </c>
      <c r="H52" s="158">
        <f>SUM(H44:H51)-H51</f>
        <v>0</v>
      </c>
      <c r="I52" s="159">
        <f>SUM(I44:I51)</f>
        <v>0</v>
      </c>
      <c r="J52" s="159">
        <f>SUM(J44:J51)</f>
        <v>0</v>
      </c>
      <c r="K52" s="288"/>
      <c r="L52" s="326" t="s">
        <v>3</v>
      </c>
      <c r="M52" s="287"/>
      <c r="N52" s="120" t="e">
        <f>ROUND(S52/R52/P52,9)</f>
        <v>#DIV/0!</v>
      </c>
      <c r="O52" s="289" t="e">
        <f>ROUND(T52/R52/P52,9)</f>
        <v>#DIV/0!</v>
      </c>
      <c r="P52" s="391"/>
      <c r="Q52" s="159">
        <f>SUM(Q44:Q51)-Q51</f>
        <v>0</v>
      </c>
      <c r="R52" s="158" t="e">
        <f>SUM(R44:R51)-R51</f>
        <v>#DIV/0!</v>
      </c>
      <c r="S52" s="161" t="e">
        <f>SUM(S44:S51)</f>
        <v>#DIV/0!</v>
      </c>
      <c r="T52" s="161">
        <f>SUM(T44:T51)</f>
        <v>0</v>
      </c>
    </row>
    <row r="53" spans="1:20" ht="30.75" customHeight="1">
      <c r="A53" s="511" t="s">
        <v>102</v>
      </c>
      <c r="B53" s="511"/>
      <c r="C53" s="511"/>
      <c r="D53" s="511"/>
      <c r="E53" s="169"/>
      <c r="F53" s="169"/>
      <c r="G53" s="168" t="s">
        <v>103</v>
      </c>
      <c r="H53" s="113"/>
      <c r="I53" s="113"/>
      <c r="J53" s="113"/>
      <c r="K53" s="113"/>
      <c r="L53" s="121"/>
      <c r="N53" s="113"/>
      <c r="O53" s="290"/>
      <c r="P53" s="290"/>
      <c r="Q53" s="141"/>
      <c r="R53" s="113"/>
      <c r="S53" s="113"/>
      <c r="T53" s="113"/>
    </row>
    <row r="54" spans="1:20" s="3" customFormat="1" ht="15.75">
      <c r="A54" s="112"/>
      <c r="B54" s="112"/>
      <c r="C54" s="112"/>
      <c r="D54" s="168"/>
      <c r="E54" s="169"/>
      <c r="F54" s="169"/>
      <c r="G54" s="170"/>
      <c r="H54" s="112"/>
      <c r="I54" s="291"/>
      <c r="J54" s="117"/>
      <c r="K54" s="117"/>
      <c r="L54" s="114"/>
      <c r="M54" s="114"/>
      <c r="N54" s="114"/>
      <c r="O54" s="114"/>
      <c r="P54" s="114"/>
      <c r="Q54" s="114"/>
      <c r="R54" s="114"/>
      <c r="S54" s="171"/>
      <c r="T54" s="168"/>
    </row>
    <row r="55" spans="1:20" s="3" customFormat="1" ht="26.25">
      <c r="A55" s="114" t="s">
        <v>99</v>
      </c>
      <c r="B55" s="114"/>
      <c r="C55" s="114"/>
      <c r="D55" s="114"/>
      <c r="E55" s="292"/>
      <c r="F55" s="292"/>
      <c r="G55" s="293"/>
      <c r="H55" s="294"/>
      <c r="I55" s="291"/>
      <c r="J55" s="117"/>
      <c r="K55" s="117"/>
      <c r="L55" s="514"/>
      <c r="M55" s="514"/>
      <c r="N55" s="514"/>
      <c r="O55" s="514"/>
      <c r="P55" s="514"/>
      <c r="Q55" s="514"/>
      <c r="R55" s="514"/>
      <c r="S55" s="514"/>
      <c r="T55" s="514"/>
    </row>
    <row r="56" spans="1:20" s="3" customFormat="1" ht="15.75">
      <c r="A56" s="172"/>
      <c r="B56" s="172"/>
      <c r="C56" s="172"/>
      <c r="D56" s="295"/>
      <c r="E56" s="296"/>
      <c r="F56" s="296"/>
      <c r="G56" s="248"/>
      <c r="H56" s="297"/>
      <c r="I56" s="291"/>
      <c r="J56" s="117"/>
      <c r="K56" s="117"/>
      <c r="L56" s="123"/>
      <c r="M56" s="123"/>
      <c r="N56" s="114"/>
      <c r="O56" s="114"/>
      <c r="P56" s="114"/>
      <c r="Q56" s="298"/>
      <c r="R56" s="114"/>
      <c r="S56" s="114"/>
      <c r="T56" s="114"/>
    </row>
    <row r="57" spans="1:20" ht="15.75">
      <c r="A57" s="113"/>
      <c r="B57" s="113"/>
      <c r="C57" s="113"/>
      <c r="D57" s="114"/>
      <c r="E57" s="114"/>
      <c r="F57" s="114"/>
      <c r="G57" s="298"/>
      <c r="H57" s="299"/>
      <c r="I57" s="299"/>
      <c r="J57" s="299"/>
      <c r="K57" s="113"/>
      <c r="L57" s="121"/>
      <c r="N57" s="114"/>
      <c r="O57" s="300"/>
      <c r="P57" s="300"/>
      <c r="Q57" s="298"/>
      <c r="R57" s="299"/>
      <c r="S57" s="299"/>
      <c r="T57" s="299"/>
    </row>
    <row r="58" spans="1:20" ht="15.75">
      <c r="A58" s="301"/>
      <c r="B58" s="301"/>
      <c r="C58" s="301"/>
      <c r="D58" s="114"/>
      <c r="E58" s="114"/>
      <c r="F58" s="114"/>
      <c r="G58" s="298"/>
      <c r="H58" s="299"/>
      <c r="I58" s="299"/>
      <c r="J58" s="299"/>
      <c r="K58" s="113"/>
      <c r="L58" s="121"/>
      <c r="N58" s="114"/>
      <c r="O58" s="300"/>
      <c r="P58" s="300"/>
      <c r="Q58" s="298"/>
      <c r="R58" s="299"/>
      <c r="S58" s="299"/>
      <c r="T58" s="299"/>
    </row>
    <row r="59" spans="1:20" ht="18.75">
      <c r="A59" s="113"/>
      <c r="B59" s="113"/>
      <c r="C59" s="113"/>
      <c r="D59" s="113"/>
      <c r="E59" s="113"/>
      <c r="F59" s="113"/>
      <c r="G59" s="141"/>
      <c r="H59" s="302"/>
      <c r="I59" s="303"/>
      <c r="J59" s="303"/>
      <c r="K59" s="113"/>
      <c r="L59" s="121"/>
      <c r="N59" s="113"/>
      <c r="O59" s="290"/>
      <c r="P59" s="290"/>
      <c r="Q59" s="141"/>
      <c r="R59" s="302"/>
      <c r="S59" s="303"/>
      <c r="T59" s="303"/>
    </row>
    <row r="60" spans="1:20" ht="12.75">
      <c r="A60" s="113"/>
      <c r="B60" s="113"/>
      <c r="C60" s="113"/>
      <c r="D60" s="113"/>
      <c r="E60" s="113"/>
      <c r="F60" s="113"/>
      <c r="G60" s="141"/>
      <c r="H60" s="304"/>
      <c r="I60" s="304"/>
      <c r="J60" s="304"/>
      <c r="K60" s="113"/>
      <c r="L60" s="121"/>
      <c r="N60" s="113"/>
      <c r="O60" s="290"/>
      <c r="P60" s="290"/>
      <c r="Q60" s="141"/>
      <c r="R60" s="304"/>
      <c r="S60" s="304"/>
      <c r="T60" s="304"/>
    </row>
    <row r="61" spans="8:20" ht="12.75">
      <c r="H61" s="31"/>
      <c r="I61" s="31"/>
      <c r="J61" s="31"/>
      <c r="R61" s="31"/>
      <c r="S61" s="31"/>
      <c r="T61" s="31"/>
    </row>
  </sheetData>
  <sheetProtection/>
  <mergeCells count="35">
    <mergeCell ref="L6:T6"/>
    <mergeCell ref="L25:T25"/>
    <mergeCell ref="L40:T40"/>
    <mergeCell ref="A25:J25"/>
    <mergeCell ref="M26:M27"/>
    <mergeCell ref="S26:T26"/>
    <mergeCell ref="M7:M8"/>
    <mergeCell ref="S7:T7"/>
    <mergeCell ref="I7:K7"/>
    <mergeCell ref="A3:T3"/>
    <mergeCell ref="A7:A8"/>
    <mergeCell ref="A41:A42"/>
    <mergeCell ref="I41:K41"/>
    <mergeCell ref="L41:L42"/>
    <mergeCell ref="M41:M42"/>
    <mergeCell ref="S41:T41"/>
    <mergeCell ref="C7:C8"/>
    <mergeCell ref="C26:C27"/>
    <mergeCell ref="A6:J6"/>
    <mergeCell ref="L55:T55"/>
    <mergeCell ref="A26:A27"/>
    <mergeCell ref="I26:K26"/>
    <mergeCell ref="L26:L27"/>
    <mergeCell ref="D1:E1"/>
    <mergeCell ref="E5:R5"/>
    <mergeCell ref="I1:J1"/>
    <mergeCell ref="L7:L8"/>
    <mergeCell ref="N1:T1"/>
    <mergeCell ref="A2:T2"/>
    <mergeCell ref="A40:J40"/>
    <mergeCell ref="C41:C42"/>
    <mergeCell ref="B26:B27"/>
    <mergeCell ref="B41:B42"/>
    <mergeCell ref="B7:B8"/>
    <mergeCell ref="A53:D53"/>
  </mergeCells>
  <printOptions horizontalCentered="1"/>
  <pageMargins left="0.15748031496062992" right="0.15748031496062992" top="0.1968503937007874" bottom="0.15748031496062992" header="0.27" footer="0.15748031496062992"/>
  <pageSetup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4"/>
  <sheetViews>
    <sheetView view="pageBreakPreview" zoomScale="60" zoomScaleNormal="80" zoomScalePageLayoutView="0" workbookViewId="0" topLeftCell="A17">
      <selection activeCell="D52" sqref="D52"/>
    </sheetView>
  </sheetViews>
  <sheetFormatPr defaultColWidth="9.00390625" defaultRowHeight="12.75"/>
  <cols>
    <col min="1" max="1" width="28.125" style="3" customWidth="1"/>
    <col min="2" max="2" width="12.625" style="114" customWidth="1"/>
    <col min="3" max="3" width="15.375" style="114" customWidth="1"/>
    <col min="4" max="4" width="13.875" style="42" customWidth="1"/>
    <col min="5" max="5" width="11.00390625" style="42" customWidth="1"/>
    <col min="6" max="6" width="18.00390625" style="3" customWidth="1"/>
    <col min="7" max="7" width="14.875" style="3" customWidth="1"/>
    <col min="8" max="8" width="15.25390625" style="3" customWidth="1"/>
    <col min="9" max="9" width="24.125" style="3" customWidth="1"/>
    <col min="10" max="10" width="13.375" style="114" customWidth="1"/>
    <col min="11" max="11" width="13.125" style="44" customWidth="1"/>
    <col min="12" max="12" width="10.75390625" style="44" customWidth="1"/>
    <col min="13" max="13" width="20.75390625" style="35" customWidth="1"/>
    <col min="14" max="14" width="15.625" style="3" customWidth="1"/>
    <col min="15" max="15" width="16.75390625" style="3" customWidth="1"/>
    <col min="16" max="16" width="10.125" style="3" bestFit="1" customWidth="1"/>
    <col min="17" max="17" width="9.125" style="3" customWidth="1"/>
    <col min="18" max="18" width="40.125" style="3" customWidth="1"/>
    <col min="19" max="16384" width="9.125" style="3" customWidth="1"/>
  </cols>
  <sheetData>
    <row r="1" spans="1:15" ht="79.5" customHeight="1">
      <c r="A1" s="114"/>
      <c r="D1" s="305"/>
      <c r="E1" s="305"/>
      <c r="F1" s="114"/>
      <c r="G1" s="114"/>
      <c r="H1" s="114"/>
      <c r="I1" s="114"/>
      <c r="K1" s="543" t="s">
        <v>168</v>
      </c>
      <c r="L1" s="543"/>
      <c r="M1" s="544"/>
      <c r="N1" s="544"/>
      <c r="O1" s="544"/>
    </row>
    <row r="2" spans="1:15" ht="12.75">
      <c r="A2" s="114"/>
      <c r="D2" s="305"/>
      <c r="E2" s="305"/>
      <c r="F2" s="114"/>
      <c r="G2" s="114"/>
      <c r="H2" s="114"/>
      <c r="I2" s="114"/>
      <c r="K2" s="306"/>
      <c r="L2" s="389"/>
      <c r="M2" s="306"/>
      <c r="N2" s="306"/>
      <c r="O2" s="114"/>
    </row>
    <row r="3" spans="1:15" ht="15.75">
      <c r="A3" s="554" t="s">
        <v>106</v>
      </c>
      <c r="B3" s="554"/>
      <c r="C3" s="554"/>
      <c r="D3" s="554"/>
      <c r="E3" s="554"/>
      <c r="F3" s="554"/>
      <c r="G3" s="554"/>
      <c r="H3" s="554"/>
      <c r="I3" s="554"/>
      <c r="J3" s="554"/>
      <c r="K3" s="554"/>
      <c r="L3" s="554"/>
      <c r="M3" s="554"/>
      <c r="N3" s="554"/>
      <c r="O3" s="554"/>
    </row>
    <row r="4" spans="1:15" ht="27.75" customHeight="1">
      <c r="A4" s="555" t="str">
        <f>гвс!A3</f>
        <v>по _________________________ за _________________ (нарастающим итогом) 20__ года</v>
      </c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</row>
    <row r="5" spans="1:15" ht="22.5" customHeight="1">
      <c r="A5" s="408" t="s">
        <v>200</v>
      </c>
      <c r="B5" s="457"/>
      <c r="C5" s="457"/>
      <c r="D5" s="402"/>
      <c r="E5" s="402"/>
      <c r="F5" s="402"/>
      <c r="G5" s="402"/>
      <c r="H5" s="402"/>
      <c r="I5" s="402"/>
      <c r="J5" s="402"/>
      <c r="K5" s="402"/>
      <c r="L5" s="402"/>
      <c r="M5" s="402"/>
      <c r="N5" s="402"/>
      <c r="O5" s="402"/>
    </row>
    <row r="6" spans="1:15" ht="22.5" customHeight="1">
      <c r="A6" s="548" t="s">
        <v>212</v>
      </c>
      <c r="B6" s="549"/>
      <c r="C6" s="549"/>
      <c r="D6" s="549"/>
      <c r="E6" s="549"/>
      <c r="F6" s="549"/>
      <c r="G6" s="549"/>
      <c r="H6" s="550"/>
      <c r="I6" s="551" t="s">
        <v>104</v>
      </c>
      <c r="J6" s="551"/>
      <c r="K6" s="551"/>
      <c r="L6" s="551"/>
      <c r="M6" s="551"/>
      <c r="N6" s="551"/>
      <c r="O6" s="551"/>
    </row>
    <row r="7" spans="1:17" ht="117" customHeight="1">
      <c r="A7" s="505" t="s">
        <v>199</v>
      </c>
      <c r="B7" s="505" t="s">
        <v>151</v>
      </c>
      <c r="C7" s="434" t="s">
        <v>205</v>
      </c>
      <c r="D7" s="307" t="str">
        <f>K7</f>
        <v>Норматив потребления </v>
      </c>
      <c r="E7" s="386" t="s">
        <v>188</v>
      </c>
      <c r="F7" s="270" t="s">
        <v>157</v>
      </c>
      <c r="G7" s="307" t="s">
        <v>158</v>
      </c>
      <c r="H7" s="307" t="str">
        <f>O7</f>
        <v>Объем потребления коммунальных услуг
 </v>
      </c>
      <c r="I7" s="545" t="s">
        <v>205</v>
      </c>
      <c r="J7" s="541" t="s">
        <v>151</v>
      </c>
      <c r="K7" s="307" t="s">
        <v>160</v>
      </c>
      <c r="L7" s="386" t="s">
        <v>188</v>
      </c>
      <c r="M7" s="388" t="s">
        <v>184</v>
      </c>
      <c r="N7" s="390" t="s">
        <v>185</v>
      </c>
      <c r="O7" s="307" t="s">
        <v>159</v>
      </c>
      <c r="Q7" s="408"/>
    </row>
    <row r="8" spans="1:15" ht="12.75">
      <c r="A8" s="506"/>
      <c r="B8" s="506"/>
      <c r="C8" s="435"/>
      <c r="D8" s="307" t="str">
        <f>K8</f>
        <v>м3/мес/чел</v>
      </c>
      <c r="E8" s="386" t="s">
        <v>189</v>
      </c>
      <c r="F8" s="135" t="s">
        <v>101</v>
      </c>
      <c r="G8" s="307" t="s">
        <v>10</v>
      </c>
      <c r="H8" s="307" t="s">
        <v>98</v>
      </c>
      <c r="I8" s="545"/>
      <c r="J8" s="542"/>
      <c r="K8" s="307" t="s">
        <v>161</v>
      </c>
      <c r="L8" s="386" t="s">
        <v>189</v>
      </c>
      <c r="M8" s="135" t="s">
        <v>101</v>
      </c>
      <c r="N8" s="307" t="s">
        <v>10</v>
      </c>
      <c r="O8" s="307" t="s">
        <v>98</v>
      </c>
    </row>
    <row r="9" spans="1:15" ht="12.75">
      <c r="A9" s="143">
        <v>1</v>
      </c>
      <c r="B9" s="135">
        <f>A9+1</f>
        <v>2</v>
      </c>
      <c r="C9" s="435">
        <f aca="true" t="shared" si="0" ref="C9:H9">B9+1</f>
        <v>3</v>
      </c>
      <c r="D9" s="435">
        <f t="shared" si="0"/>
        <v>4</v>
      </c>
      <c r="E9" s="435">
        <f t="shared" si="0"/>
        <v>5</v>
      </c>
      <c r="F9" s="435">
        <f t="shared" si="0"/>
        <v>6</v>
      </c>
      <c r="G9" s="435">
        <f t="shared" si="0"/>
        <v>7</v>
      </c>
      <c r="H9" s="435">
        <f t="shared" si="0"/>
        <v>8</v>
      </c>
      <c r="I9" s="384">
        <f aca="true" t="shared" si="1" ref="I9:O9">H9+1</f>
        <v>9</v>
      </c>
      <c r="J9" s="384">
        <f t="shared" si="1"/>
        <v>10</v>
      </c>
      <c r="K9" s="384">
        <f t="shared" si="1"/>
        <v>11</v>
      </c>
      <c r="L9" s="384">
        <f t="shared" si="1"/>
        <v>12</v>
      </c>
      <c r="M9" s="384">
        <f t="shared" si="1"/>
        <v>13</v>
      </c>
      <c r="N9" s="384">
        <f t="shared" si="1"/>
        <v>14</v>
      </c>
      <c r="O9" s="384">
        <f t="shared" si="1"/>
        <v>15</v>
      </c>
    </row>
    <row r="10" spans="1:15" ht="15.75" customHeight="1">
      <c r="A10" s="118"/>
      <c r="B10" s="118"/>
      <c r="C10" s="118" t="s">
        <v>9</v>
      </c>
      <c r="D10" s="308"/>
      <c r="E10" s="308"/>
      <c r="F10" s="275"/>
      <c r="G10" s="276"/>
      <c r="H10" s="454">
        <f>ROUND(D10*G10*E10,5)</f>
        <v>0</v>
      </c>
      <c r="I10" s="118" t="s">
        <v>9</v>
      </c>
      <c r="J10" s="118"/>
      <c r="K10" s="308"/>
      <c r="L10" s="308"/>
      <c r="M10" s="275"/>
      <c r="N10" s="276" t="e">
        <f>ROUND(O10/K10/L10,0)</f>
        <v>#DIV/0!</v>
      </c>
      <c r="O10" s="102"/>
    </row>
    <row r="11" spans="1:15" ht="15.75" customHeight="1">
      <c r="A11" s="118"/>
      <c r="B11" s="118"/>
      <c r="C11" s="118" t="s">
        <v>9</v>
      </c>
      <c r="D11" s="308"/>
      <c r="E11" s="308"/>
      <c r="F11" s="275"/>
      <c r="G11" s="276"/>
      <c r="H11" s="454">
        <f>ROUND(D11*G11*E11,5)</f>
        <v>0</v>
      </c>
      <c r="I11" s="118" t="s">
        <v>9</v>
      </c>
      <c r="J11" s="118"/>
      <c r="K11" s="308"/>
      <c r="L11" s="308"/>
      <c r="M11" s="275"/>
      <c r="N11" s="276" t="e">
        <f>ROUND(O11/K11/L11,0)</f>
        <v>#DIV/0!</v>
      </c>
      <c r="O11" s="102"/>
    </row>
    <row r="12" spans="1:15" ht="15.75" customHeight="1" hidden="1">
      <c r="A12" s="118"/>
      <c r="B12" s="118"/>
      <c r="C12" s="118" t="s">
        <v>9</v>
      </c>
      <c r="D12" s="308"/>
      <c r="E12" s="308"/>
      <c r="F12" s="104"/>
      <c r="G12" s="94"/>
      <c r="H12" s="454">
        <f>ROUND(D12*G12*E12,5)</f>
        <v>0</v>
      </c>
      <c r="I12" s="118" t="s">
        <v>9</v>
      </c>
      <c r="J12" s="118"/>
      <c r="K12" s="308"/>
      <c r="L12" s="308"/>
      <c r="M12" s="275"/>
      <c r="N12" s="276" t="e">
        <f>ROUND(O12/K12/L12,0)</f>
        <v>#DIV/0!</v>
      </c>
      <c r="O12" s="102"/>
    </row>
    <row r="13" spans="1:15" ht="15.75" customHeight="1" hidden="1">
      <c r="A13" s="118"/>
      <c r="B13" s="118"/>
      <c r="C13" s="118" t="s">
        <v>9</v>
      </c>
      <c r="D13" s="308"/>
      <c r="E13" s="308"/>
      <c r="F13" s="104"/>
      <c r="G13" s="94"/>
      <c r="H13" s="454">
        <f>ROUND(D13*G13*E13,5)</f>
        <v>0</v>
      </c>
      <c r="I13" s="118" t="s">
        <v>9</v>
      </c>
      <c r="J13" s="118"/>
      <c r="K13" s="308"/>
      <c r="L13" s="308"/>
      <c r="M13" s="275"/>
      <c r="N13" s="276" t="e">
        <f>ROUND(O13/K13/L13,0)</f>
        <v>#DIV/0!</v>
      </c>
      <c r="O13" s="102"/>
    </row>
    <row r="14" spans="1:15" ht="21" customHeight="1">
      <c r="A14" s="118"/>
      <c r="B14" s="118"/>
      <c r="C14" s="118" t="s">
        <v>208</v>
      </c>
      <c r="D14" s="308"/>
      <c r="E14" s="308"/>
      <c r="F14" s="104"/>
      <c r="G14" s="94"/>
      <c r="H14" s="454">
        <f>ROUND(D14*G14*E14,5)</f>
        <v>0</v>
      </c>
      <c r="I14" s="118" t="s">
        <v>209</v>
      </c>
      <c r="J14" s="118"/>
      <c r="K14" s="308"/>
      <c r="L14" s="308"/>
      <c r="M14" s="104"/>
      <c r="N14" s="94"/>
      <c r="O14" s="102"/>
    </row>
    <row r="15" spans="1:15" ht="49.5" customHeight="1">
      <c r="A15" s="118"/>
      <c r="B15" s="118"/>
      <c r="C15" s="118"/>
      <c r="D15" s="308"/>
      <c r="E15" s="308"/>
      <c r="F15" s="104"/>
      <c r="G15" s="94"/>
      <c r="H15" s="102"/>
      <c r="I15" s="118" t="s">
        <v>210</v>
      </c>
      <c r="J15" s="118"/>
      <c r="K15" s="308"/>
      <c r="L15" s="308"/>
      <c r="M15" s="104"/>
      <c r="N15" s="94"/>
      <c r="O15" s="102"/>
    </row>
    <row r="16" spans="1:19" ht="15.75" customHeight="1">
      <c r="A16" s="118"/>
      <c r="B16" s="118"/>
      <c r="C16" s="447" t="s">
        <v>87</v>
      </c>
      <c r="D16" s="280"/>
      <c r="E16" s="280"/>
      <c r="F16" s="274"/>
      <c r="G16" s="455"/>
      <c r="H16" s="279"/>
      <c r="I16" s="447" t="s">
        <v>87</v>
      </c>
      <c r="J16" s="118"/>
      <c r="K16" s="308"/>
      <c r="L16" s="308"/>
      <c r="M16" s="104"/>
      <c r="N16" s="94"/>
      <c r="O16" s="102"/>
      <c r="P16" s="546"/>
      <c r="Q16" s="546"/>
      <c r="R16" s="546"/>
      <c r="S16" s="546"/>
    </row>
    <row r="17" spans="1:15" s="80" customFormat="1" ht="21.75" customHeight="1">
      <c r="A17" s="327" t="s">
        <v>94</v>
      </c>
      <c r="B17" s="124"/>
      <c r="C17" s="124"/>
      <c r="D17" s="199" t="e">
        <f>ROUND(H17/G17/E17,9)</f>
        <v>#DIV/0!</v>
      </c>
      <c r="E17" s="199"/>
      <c r="F17" s="420">
        <f>SUM(F10:F16)-F16</f>
        <v>0</v>
      </c>
      <c r="G17" s="421">
        <f>SUM(G10:G16)-G16</f>
        <v>0</v>
      </c>
      <c r="H17" s="421">
        <f>SUM(H10:H16)</f>
        <v>0</v>
      </c>
      <c r="I17" s="422" t="s">
        <v>94</v>
      </c>
      <c r="J17" s="423"/>
      <c r="K17" s="420" t="e">
        <f>ROUND(O17/N17/L17,9)</f>
        <v>#DIV/0!</v>
      </c>
      <c r="L17" s="420"/>
      <c r="M17" s="420">
        <f>SUM(M10:M16)-M16</f>
        <v>0</v>
      </c>
      <c r="N17" s="421" t="e">
        <f>SUM(N10:N16)-N16</f>
        <v>#DIV/0!</v>
      </c>
      <c r="O17" s="424">
        <f>SUM(O10:O16)</f>
        <v>0</v>
      </c>
    </row>
    <row r="18" spans="1:15" s="80" customFormat="1" ht="21.75" customHeight="1">
      <c r="A18" s="414"/>
      <c r="B18" s="125"/>
      <c r="C18" s="125"/>
      <c r="D18" s="323"/>
      <c r="E18" s="323"/>
      <c r="F18" s="415"/>
      <c r="G18" s="416"/>
      <c r="H18" s="416"/>
      <c r="I18" s="418"/>
      <c r="J18" s="419"/>
      <c r="K18" s="415"/>
      <c r="L18" s="415"/>
      <c r="M18" s="415"/>
      <c r="N18" s="416"/>
      <c r="O18" s="417"/>
    </row>
    <row r="19" spans="1:15" s="80" customFormat="1" ht="21.75" customHeight="1">
      <c r="A19" s="407" t="s">
        <v>201</v>
      </c>
      <c r="B19" s="456"/>
      <c r="C19" s="456"/>
      <c r="D19" s="323"/>
      <c r="E19" s="323"/>
      <c r="F19" s="323"/>
      <c r="G19" s="425"/>
      <c r="H19" s="425"/>
      <c r="I19" s="414"/>
      <c r="J19" s="324"/>
      <c r="K19" s="323"/>
      <c r="L19" s="323"/>
      <c r="M19" s="323"/>
      <c r="N19" s="425"/>
      <c r="O19" s="426"/>
    </row>
    <row r="20" spans="1:15" s="80" customFormat="1" ht="21.75" customHeight="1">
      <c r="A20" s="548" t="s">
        <v>212</v>
      </c>
      <c r="B20" s="549"/>
      <c r="C20" s="549"/>
      <c r="D20" s="549"/>
      <c r="E20" s="549"/>
      <c r="F20" s="549"/>
      <c r="G20" s="549"/>
      <c r="H20" s="550"/>
      <c r="I20" s="551" t="s">
        <v>104</v>
      </c>
      <c r="J20" s="551"/>
      <c r="K20" s="551"/>
      <c r="L20" s="551"/>
      <c r="M20" s="551"/>
      <c r="N20" s="551"/>
      <c r="O20" s="551"/>
    </row>
    <row r="21" spans="1:15" s="80" customFormat="1" ht="102.75" customHeight="1">
      <c r="A21" s="505" t="s">
        <v>199</v>
      </c>
      <c r="B21" s="505" t="s">
        <v>151</v>
      </c>
      <c r="C21" s="434" t="s">
        <v>205</v>
      </c>
      <c r="D21" s="403" t="str">
        <f>K21</f>
        <v>Норматив потребления </v>
      </c>
      <c r="E21" s="396" t="s">
        <v>188</v>
      </c>
      <c r="F21" s="399" t="s">
        <v>157</v>
      </c>
      <c r="G21" s="403" t="s">
        <v>158</v>
      </c>
      <c r="H21" s="403" t="str">
        <f>O21</f>
        <v>Объем потребления коммунальных услуг
 </v>
      </c>
      <c r="I21" s="545" t="s">
        <v>205</v>
      </c>
      <c r="J21" s="541" t="s">
        <v>151</v>
      </c>
      <c r="K21" s="403" t="s">
        <v>160</v>
      </c>
      <c r="L21" s="396" t="s">
        <v>188</v>
      </c>
      <c r="M21" s="399" t="s">
        <v>184</v>
      </c>
      <c r="N21" s="403" t="s">
        <v>185</v>
      </c>
      <c r="O21" s="403" t="s">
        <v>159</v>
      </c>
    </row>
    <row r="22" spans="1:15" s="80" customFormat="1" ht="21.75" customHeight="1">
      <c r="A22" s="506"/>
      <c r="B22" s="506"/>
      <c r="C22" s="435"/>
      <c r="D22" s="403" t="str">
        <f>K22</f>
        <v>м3/мес/чел</v>
      </c>
      <c r="E22" s="396" t="s">
        <v>189</v>
      </c>
      <c r="F22" s="400" t="s">
        <v>101</v>
      </c>
      <c r="G22" s="403" t="s">
        <v>10</v>
      </c>
      <c r="H22" s="403" t="s">
        <v>98</v>
      </c>
      <c r="I22" s="545"/>
      <c r="J22" s="542"/>
      <c r="K22" s="403" t="s">
        <v>161</v>
      </c>
      <c r="L22" s="396" t="s">
        <v>189</v>
      </c>
      <c r="M22" s="400" t="s">
        <v>101</v>
      </c>
      <c r="N22" s="403" t="s">
        <v>10</v>
      </c>
      <c r="O22" s="403" t="s">
        <v>98</v>
      </c>
    </row>
    <row r="23" spans="1:15" s="80" customFormat="1" ht="16.5" customHeight="1">
      <c r="A23" s="396">
        <v>1</v>
      </c>
      <c r="B23" s="400">
        <f aca="true" t="shared" si="2" ref="B23:O23">A23+1</f>
        <v>2</v>
      </c>
      <c r="C23" s="435">
        <f aca="true" t="shared" si="3" ref="C23:H23">B23+1</f>
        <v>3</v>
      </c>
      <c r="D23" s="435">
        <f t="shared" si="3"/>
        <v>4</v>
      </c>
      <c r="E23" s="435">
        <f t="shared" si="3"/>
        <v>5</v>
      </c>
      <c r="F23" s="435">
        <f t="shared" si="3"/>
        <v>6</v>
      </c>
      <c r="G23" s="435">
        <f t="shared" si="3"/>
        <v>7</v>
      </c>
      <c r="H23" s="435">
        <f t="shared" si="3"/>
        <v>8</v>
      </c>
      <c r="I23" s="400">
        <f t="shared" si="2"/>
        <v>9</v>
      </c>
      <c r="J23" s="400">
        <f t="shared" si="2"/>
        <v>10</v>
      </c>
      <c r="K23" s="400">
        <f t="shared" si="2"/>
        <v>11</v>
      </c>
      <c r="L23" s="400">
        <f t="shared" si="2"/>
        <v>12</v>
      </c>
      <c r="M23" s="400">
        <f t="shared" si="2"/>
        <v>13</v>
      </c>
      <c r="N23" s="400">
        <f t="shared" si="2"/>
        <v>14</v>
      </c>
      <c r="O23" s="400">
        <f t="shared" si="2"/>
        <v>15</v>
      </c>
    </row>
    <row r="24" spans="1:15" s="80" customFormat="1" ht="16.5" customHeight="1">
      <c r="A24" s="118"/>
      <c r="B24" s="118"/>
      <c r="C24" s="118" t="s">
        <v>9</v>
      </c>
      <c r="D24" s="308"/>
      <c r="E24" s="308"/>
      <c r="F24" s="275"/>
      <c r="G24" s="276"/>
      <c r="H24" s="454">
        <f>ROUND(D24*G24*E24,5)</f>
        <v>0</v>
      </c>
      <c r="I24" s="118" t="s">
        <v>9</v>
      </c>
      <c r="J24" s="118"/>
      <c r="K24" s="308"/>
      <c r="L24" s="308"/>
      <c r="M24" s="275"/>
      <c r="N24" s="276" t="e">
        <f>ROUND(O24/K24/L24,0)</f>
        <v>#DIV/0!</v>
      </c>
      <c r="O24" s="102"/>
    </row>
    <row r="25" spans="1:15" s="80" customFormat="1" ht="16.5" customHeight="1">
      <c r="A25" s="118"/>
      <c r="B25" s="118"/>
      <c r="C25" s="118" t="s">
        <v>9</v>
      </c>
      <c r="D25" s="308"/>
      <c r="E25" s="308"/>
      <c r="F25" s="275"/>
      <c r="G25" s="276"/>
      <c r="H25" s="454">
        <f>ROUND(D25*G25*E25,5)</f>
        <v>0</v>
      </c>
      <c r="I25" s="118" t="s">
        <v>9</v>
      </c>
      <c r="J25" s="118"/>
      <c r="K25" s="308"/>
      <c r="L25" s="308"/>
      <c r="M25" s="275"/>
      <c r="N25" s="276" t="e">
        <f>ROUND(O25/K25/L25,0)</f>
        <v>#DIV/0!</v>
      </c>
      <c r="O25" s="102"/>
    </row>
    <row r="26" spans="1:15" s="80" customFormat="1" ht="16.5" customHeight="1" hidden="1">
      <c r="A26" s="118"/>
      <c r="B26" s="118"/>
      <c r="C26" s="118" t="s">
        <v>9</v>
      </c>
      <c r="D26" s="308"/>
      <c r="E26" s="308"/>
      <c r="F26" s="104"/>
      <c r="G26" s="94"/>
      <c r="H26" s="454">
        <f>ROUND(D26*G26*E26,5)</f>
        <v>0</v>
      </c>
      <c r="I26" s="118" t="s">
        <v>9</v>
      </c>
      <c r="J26" s="118"/>
      <c r="K26" s="308"/>
      <c r="L26" s="308"/>
      <c r="M26" s="275"/>
      <c r="N26" s="276" t="e">
        <f>ROUND(O26/K26/L26,0)</f>
        <v>#DIV/0!</v>
      </c>
      <c r="O26" s="102"/>
    </row>
    <row r="27" spans="1:15" s="80" customFormat="1" ht="16.5" customHeight="1" hidden="1">
      <c r="A27" s="118"/>
      <c r="B27" s="118"/>
      <c r="C27" s="118" t="s">
        <v>9</v>
      </c>
      <c r="D27" s="308"/>
      <c r="E27" s="308"/>
      <c r="F27" s="104"/>
      <c r="G27" s="94"/>
      <c r="H27" s="454">
        <f>ROUND(D27*G27*E27,5)</f>
        <v>0</v>
      </c>
      <c r="I27" s="118" t="s">
        <v>9</v>
      </c>
      <c r="J27" s="118"/>
      <c r="K27" s="308"/>
      <c r="L27" s="308"/>
      <c r="M27" s="275"/>
      <c r="N27" s="94" t="e">
        <f>ROUND(O27/K27/L27,0)</f>
        <v>#DIV/0!</v>
      </c>
      <c r="O27" s="102"/>
    </row>
    <row r="28" spans="1:15" s="80" customFormat="1" ht="18" customHeight="1">
      <c r="A28" s="118"/>
      <c r="B28" s="118"/>
      <c r="C28" s="118" t="s">
        <v>208</v>
      </c>
      <c r="D28" s="308"/>
      <c r="E28" s="308"/>
      <c r="F28" s="104"/>
      <c r="G28" s="94"/>
      <c r="H28" s="454">
        <f>ROUND(D28*G28*E28,5)</f>
        <v>0</v>
      </c>
      <c r="I28" s="118" t="s">
        <v>209</v>
      </c>
      <c r="J28" s="118"/>
      <c r="K28" s="308"/>
      <c r="L28" s="308"/>
      <c r="M28" s="104"/>
      <c r="N28" s="94"/>
      <c r="O28" s="102"/>
    </row>
    <row r="29" spans="1:15" s="80" customFormat="1" ht="54" customHeight="1">
      <c r="A29" s="118"/>
      <c r="B29" s="118"/>
      <c r="C29" s="118"/>
      <c r="D29" s="308"/>
      <c r="E29" s="308"/>
      <c r="F29" s="104"/>
      <c r="G29" s="94"/>
      <c r="H29" s="102"/>
      <c r="I29" s="118" t="s">
        <v>210</v>
      </c>
      <c r="J29" s="118"/>
      <c r="K29" s="308"/>
      <c r="L29" s="308"/>
      <c r="M29" s="104"/>
      <c r="N29" s="94"/>
      <c r="O29" s="102"/>
    </row>
    <row r="30" spans="1:15" s="80" customFormat="1" ht="16.5" customHeight="1">
      <c r="A30" s="118"/>
      <c r="B30" s="118"/>
      <c r="C30" s="447" t="s">
        <v>87</v>
      </c>
      <c r="D30" s="308"/>
      <c r="E30" s="308"/>
      <c r="F30" s="104"/>
      <c r="G30" s="94"/>
      <c r="H30" s="102"/>
      <c r="I30" s="447" t="s">
        <v>87</v>
      </c>
      <c r="J30" s="118"/>
      <c r="K30" s="308"/>
      <c r="L30" s="308"/>
      <c r="M30" s="104"/>
      <c r="N30" s="94"/>
      <c r="O30" s="102"/>
    </row>
    <row r="31" spans="1:15" s="80" customFormat="1" ht="21.75" customHeight="1">
      <c r="A31" s="327" t="s">
        <v>94</v>
      </c>
      <c r="B31" s="124"/>
      <c r="C31" s="124"/>
      <c r="D31" s="199" t="e">
        <f>ROUND(H31/G31/E31,9)</f>
        <v>#DIV/0!</v>
      </c>
      <c r="E31" s="199"/>
      <c r="F31" s="199">
        <f>SUM(F24:F30)-F30</f>
        <v>0</v>
      </c>
      <c r="G31" s="200">
        <f>SUM(G24:G30)-G30</f>
        <v>0</v>
      </c>
      <c r="H31" s="200">
        <f>SUM(H24:H30)</f>
        <v>0</v>
      </c>
      <c r="I31" s="327" t="s">
        <v>94</v>
      </c>
      <c r="J31" s="131"/>
      <c r="K31" s="199" t="e">
        <f>ROUND(O31/N31/L31,9)</f>
        <v>#DIV/0!</v>
      </c>
      <c r="L31" s="199"/>
      <c r="M31" s="199">
        <f>SUM(M24:M30)-M30</f>
        <v>0</v>
      </c>
      <c r="N31" s="200" t="e">
        <f>SUM(N24:N30)-N30</f>
        <v>#DIV/0!</v>
      </c>
      <c r="O31" s="203">
        <f>SUM(O24:O30)</f>
        <v>0</v>
      </c>
    </row>
    <row r="32" spans="1:15" s="80" customFormat="1" ht="21.75" customHeight="1">
      <c r="A32" s="407" t="s">
        <v>202</v>
      </c>
      <c r="B32" s="456"/>
      <c r="C32" s="456"/>
      <c r="D32" s="323"/>
      <c r="E32" s="323"/>
      <c r="F32" s="323"/>
      <c r="G32" s="425"/>
      <c r="H32" s="425"/>
      <c r="I32" s="414"/>
      <c r="J32" s="324"/>
      <c r="K32" s="323"/>
      <c r="L32" s="323"/>
      <c r="M32" s="323"/>
      <c r="N32" s="425"/>
      <c r="O32" s="426"/>
    </row>
    <row r="33" spans="1:15" s="80" customFormat="1" ht="21.75" customHeight="1">
      <c r="A33" s="548" t="s">
        <v>212</v>
      </c>
      <c r="B33" s="549"/>
      <c r="C33" s="549"/>
      <c r="D33" s="549"/>
      <c r="E33" s="549"/>
      <c r="F33" s="549"/>
      <c r="G33" s="549"/>
      <c r="H33" s="550"/>
      <c r="I33" s="551" t="s">
        <v>104</v>
      </c>
      <c r="J33" s="551"/>
      <c r="K33" s="551"/>
      <c r="L33" s="551"/>
      <c r="M33" s="551"/>
      <c r="N33" s="551"/>
      <c r="O33" s="551"/>
    </row>
    <row r="34" spans="1:15" s="80" customFormat="1" ht="99.75" customHeight="1">
      <c r="A34" s="505" t="s">
        <v>199</v>
      </c>
      <c r="B34" s="505" t="s">
        <v>151</v>
      </c>
      <c r="C34" s="434" t="s">
        <v>205</v>
      </c>
      <c r="D34" s="440" t="str">
        <f>K34</f>
        <v>Норматив потребления </v>
      </c>
      <c r="E34" s="436" t="s">
        <v>188</v>
      </c>
      <c r="F34" s="438" t="s">
        <v>157</v>
      </c>
      <c r="G34" s="440" t="s">
        <v>158</v>
      </c>
      <c r="H34" s="440" t="str">
        <f>O34</f>
        <v>Объем потребления коммунальных услуг
 </v>
      </c>
      <c r="I34" s="545" t="s">
        <v>205</v>
      </c>
      <c r="J34" s="541" t="s">
        <v>151</v>
      </c>
      <c r="K34" s="440" t="s">
        <v>160</v>
      </c>
      <c r="L34" s="436" t="s">
        <v>188</v>
      </c>
      <c r="M34" s="438" t="s">
        <v>184</v>
      </c>
      <c r="N34" s="440" t="s">
        <v>185</v>
      </c>
      <c r="O34" s="440" t="s">
        <v>159</v>
      </c>
    </row>
    <row r="35" spans="1:15" s="80" customFormat="1" ht="21.75" customHeight="1">
      <c r="A35" s="506"/>
      <c r="B35" s="506"/>
      <c r="C35" s="435"/>
      <c r="D35" s="440" t="str">
        <f>K35</f>
        <v>м3/мес/чел</v>
      </c>
      <c r="E35" s="436" t="s">
        <v>189</v>
      </c>
      <c r="F35" s="435" t="s">
        <v>101</v>
      </c>
      <c r="G35" s="440" t="s">
        <v>10</v>
      </c>
      <c r="H35" s="440" t="s">
        <v>98</v>
      </c>
      <c r="I35" s="545"/>
      <c r="J35" s="542"/>
      <c r="K35" s="440" t="s">
        <v>161</v>
      </c>
      <c r="L35" s="436" t="s">
        <v>189</v>
      </c>
      <c r="M35" s="435" t="s">
        <v>101</v>
      </c>
      <c r="N35" s="440" t="s">
        <v>10</v>
      </c>
      <c r="O35" s="440" t="s">
        <v>98</v>
      </c>
    </row>
    <row r="36" spans="1:15" s="80" customFormat="1" ht="15.75" customHeight="1">
      <c r="A36" s="436">
        <v>1</v>
      </c>
      <c r="B36" s="435">
        <f aca="true" t="shared" si="4" ref="B36:O36">A36+1</f>
        <v>2</v>
      </c>
      <c r="C36" s="435">
        <f t="shared" si="4"/>
        <v>3</v>
      </c>
      <c r="D36" s="435">
        <f t="shared" si="4"/>
        <v>4</v>
      </c>
      <c r="E36" s="435">
        <f t="shared" si="4"/>
        <v>5</v>
      </c>
      <c r="F36" s="435">
        <f t="shared" si="4"/>
        <v>6</v>
      </c>
      <c r="G36" s="435">
        <f t="shared" si="4"/>
        <v>7</v>
      </c>
      <c r="H36" s="435">
        <f t="shared" si="4"/>
        <v>8</v>
      </c>
      <c r="I36" s="435">
        <f t="shared" si="4"/>
        <v>9</v>
      </c>
      <c r="J36" s="435">
        <f t="shared" si="4"/>
        <v>10</v>
      </c>
      <c r="K36" s="435">
        <f t="shared" si="4"/>
        <v>11</v>
      </c>
      <c r="L36" s="435">
        <f t="shared" si="4"/>
        <v>12</v>
      </c>
      <c r="M36" s="435">
        <f t="shared" si="4"/>
        <v>13</v>
      </c>
      <c r="N36" s="435">
        <f t="shared" si="4"/>
        <v>14</v>
      </c>
      <c r="O36" s="435">
        <f t="shared" si="4"/>
        <v>15</v>
      </c>
    </row>
    <row r="37" spans="1:15" s="80" customFormat="1" ht="16.5" customHeight="1">
      <c r="A37" s="118"/>
      <c r="B37" s="118"/>
      <c r="C37" s="118" t="s">
        <v>9</v>
      </c>
      <c r="D37" s="308"/>
      <c r="E37" s="308"/>
      <c r="F37" s="275"/>
      <c r="G37" s="276"/>
      <c r="H37" s="454">
        <f>ROUND(D37*G37*E37,5)</f>
        <v>0</v>
      </c>
      <c r="I37" s="118" t="s">
        <v>9</v>
      </c>
      <c r="J37" s="118"/>
      <c r="K37" s="308"/>
      <c r="L37" s="308"/>
      <c r="M37" s="275"/>
      <c r="N37" s="276" t="e">
        <f>ROUND(O37/K37/L37,0)</f>
        <v>#DIV/0!</v>
      </c>
      <c r="O37" s="102"/>
    </row>
    <row r="38" spans="1:15" s="80" customFormat="1" ht="16.5" customHeight="1">
      <c r="A38" s="118"/>
      <c r="B38" s="118"/>
      <c r="C38" s="118" t="s">
        <v>9</v>
      </c>
      <c r="D38" s="308"/>
      <c r="E38" s="308"/>
      <c r="F38" s="275"/>
      <c r="G38" s="276"/>
      <c r="H38" s="454">
        <f>ROUND(D38*G38*E38,5)</f>
        <v>0</v>
      </c>
      <c r="I38" s="118" t="s">
        <v>9</v>
      </c>
      <c r="J38" s="118"/>
      <c r="K38" s="308"/>
      <c r="L38" s="308"/>
      <c r="M38" s="275"/>
      <c r="N38" s="276" t="e">
        <f>ROUND(O38/K38/L38,0)</f>
        <v>#DIV/0!</v>
      </c>
      <c r="O38" s="102"/>
    </row>
    <row r="39" spans="1:15" s="80" customFormat="1" ht="16.5" customHeight="1" hidden="1">
      <c r="A39" s="118"/>
      <c r="B39" s="118"/>
      <c r="C39" s="118" t="s">
        <v>9</v>
      </c>
      <c r="D39" s="308"/>
      <c r="E39" s="308"/>
      <c r="F39" s="104"/>
      <c r="G39" s="94"/>
      <c r="H39" s="454">
        <f>ROUND(D39*G39*E39,5)</f>
        <v>0</v>
      </c>
      <c r="I39" s="118" t="s">
        <v>9</v>
      </c>
      <c r="J39" s="118"/>
      <c r="K39" s="308"/>
      <c r="L39" s="308"/>
      <c r="M39" s="275"/>
      <c r="N39" s="276" t="e">
        <f>ROUND(O39/K39/L39,0)</f>
        <v>#DIV/0!</v>
      </c>
      <c r="O39" s="102"/>
    </row>
    <row r="40" spans="1:15" s="80" customFormat="1" ht="16.5" customHeight="1" hidden="1">
      <c r="A40" s="118"/>
      <c r="B40" s="118"/>
      <c r="C40" s="118" t="s">
        <v>9</v>
      </c>
      <c r="D40" s="308"/>
      <c r="E40" s="308"/>
      <c r="F40" s="104"/>
      <c r="G40" s="94"/>
      <c r="H40" s="454">
        <f>ROUND(D40*G40*E40,5)</f>
        <v>0</v>
      </c>
      <c r="I40" s="118" t="s">
        <v>9</v>
      </c>
      <c r="J40" s="118"/>
      <c r="K40" s="308"/>
      <c r="L40" s="308"/>
      <c r="M40" s="275"/>
      <c r="N40" s="94" t="e">
        <f>ROUND(O40/K40/L40,0)</f>
        <v>#DIV/0!</v>
      </c>
      <c r="O40" s="102"/>
    </row>
    <row r="41" spans="1:15" s="80" customFormat="1" ht="16.5" customHeight="1">
      <c r="A41" s="118"/>
      <c r="B41" s="118"/>
      <c r="C41" s="118" t="s">
        <v>208</v>
      </c>
      <c r="D41" s="308"/>
      <c r="E41" s="308"/>
      <c r="F41" s="104"/>
      <c r="G41" s="94"/>
      <c r="H41" s="454">
        <f>ROUND(D41*G41*E41,5)</f>
        <v>0</v>
      </c>
      <c r="I41" s="118" t="s">
        <v>209</v>
      </c>
      <c r="J41" s="118"/>
      <c r="K41" s="308"/>
      <c r="L41" s="308"/>
      <c r="M41" s="104"/>
      <c r="N41" s="94"/>
      <c r="O41" s="102"/>
    </row>
    <row r="42" spans="1:15" s="80" customFormat="1" ht="54" customHeight="1">
      <c r="A42" s="118"/>
      <c r="B42" s="118"/>
      <c r="C42" s="118"/>
      <c r="D42" s="308"/>
      <c r="E42" s="308"/>
      <c r="F42" s="104"/>
      <c r="G42" s="94"/>
      <c r="H42" s="102"/>
      <c r="I42" s="118" t="s">
        <v>210</v>
      </c>
      <c r="J42" s="118"/>
      <c r="K42" s="308"/>
      <c r="L42" s="308"/>
      <c r="M42" s="104"/>
      <c r="N42" s="94"/>
      <c r="O42" s="102"/>
    </row>
    <row r="43" spans="1:15" s="80" customFormat="1" ht="21.75" customHeight="1">
      <c r="A43" s="118"/>
      <c r="B43" s="118"/>
      <c r="C43" s="447" t="s">
        <v>87</v>
      </c>
      <c r="D43" s="308"/>
      <c r="E43" s="308"/>
      <c r="F43" s="104"/>
      <c r="G43" s="94"/>
      <c r="H43" s="102"/>
      <c r="I43" s="447" t="s">
        <v>87</v>
      </c>
      <c r="J43" s="118"/>
      <c r="K43" s="308"/>
      <c r="L43" s="308"/>
      <c r="M43" s="104"/>
      <c r="N43" s="94"/>
      <c r="O43" s="102"/>
    </row>
    <row r="44" spans="1:15" s="80" customFormat="1" ht="21.75" customHeight="1">
      <c r="A44" s="327" t="s">
        <v>94</v>
      </c>
      <c r="B44" s="124"/>
      <c r="C44" s="124"/>
      <c r="D44" s="199" t="e">
        <f>ROUND(H44/G44/E44,9)</f>
        <v>#DIV/0!</v>
      </c>
      <c r="E44" s="199"/>
      <c r="F44" s="199">
        <f>SUM(F37:F43)-F43</f>
        <v>0</v>
      </c>
      <c r="G44" s="200">
        <f>SUM(G37:G43)-G43</f>
        <v>0</v>
      </c>
      <c r="H44" s="200">
        <f>SUM(H37:H43)</f>
        <v>0</v>
      </c>
      <c r="I44" s="327" t="s">
        <v>94</v>
      </c>
      <c r="J44" s="131"/>
      <c r="K44" s="199" t="e">
        <f>ROUND(O44/N44/L44,9)</f>
        <v>#DIV/0!</v>
      </c>
      <c r="L44" s="199"/>
      <c r="M44" s="199">
        <f>SUM(M37:M43)-M43</f>
        <v>0</v>
      </c>
      <c r="N44" s="200" t="e">
        <f>SUM(N37:N43)-N43</f>
        <v>#DIV/0!</v>
      </c>
      <c r="O44" s="203">
        <f>SUM(O37:O43)</f>
        <v>0</v>
      </c>
    </row>
    <row r="45" spans="1:15" s="80" customFormat="1" ht="21.75" customHeight="1">
      <c r="A45" s="414"/>
      <c r="B45" s="125"/>
      <c r="C45" s="125"/>
      <c r="D45" s="323"/>
      <c r="E45" s="323"/>
      <c r="F45" s="415"/>
      <c r="G45" s="416"/>
      <c r="H45" s="416"/>
      <c r="I45" s="414"/>
      <c r="J45" s="324"/>
      <c r="K45" s="323"/>
      <c r="L45" s="323"/>
      <c r="M45" s="415"/>
      <c r="N45" s="416"/>
      <c r="O45" s="417"/>
    </row>
    <row r="46" spans="1:15" s="80" customFormat="1" ht="21.75" customHeight="1">
      <c r="A46" s="414"/>
      <c r="B46" s="125"/>
      <c r="C46" s="125"/>
      <c r="D46" s="323"/>
      <c r="E46" s="323"/>
      <c r="F46" s="323"/>
      <c r="G46" s="425"/>
      <c r="H46" s="425"/>
      <c r="I46" s="414"/>
      <c r="J46" s="324"/>
      <c r="K46" s="323"/>
      <c r="L46" s="323"/>
      <c r="M46" s="323"/>
      <c r="N46" s="425"/>
      <c r="O46" s="426"/>
    </row>
    <row r="47" spans="1:15" s="81" customFormat="1" ht="21.75" customHeight="1">
      <c r="A47" s="97" t="s">
        <v>113</v>
      </c>
      <c r="B47" s="97"/>
      <c r="C47" s="97"/>
      <c r="D47" s="309"/>
      <c r="E47" s="309"/>
      <c r="F47" s="466"/>
      <c r="G47" s="466"/>
      <c r="H47" s="466"/>
      <c r="I47" s="125"/>
      <c r="J47" s="125"/>
      <c r="K47" s="309"/>
      <c r="L47" s="309"/>
      <c r="M47" s="466"/>
      <c r="N47" s="466"/>
      <c r="O47" s="466"/>
    </row>
    <row r="48" spans="1:15" s="81" customFormat="1" ht="21.75" customHeight="1">
      <c r="A48" s="125"/>
      <c r="B48" s="125"/>
      <c r="C48" s="125"/>
      <c r="D48" s="309"/>
      <c r="E48" s="309"/>
      <c r="F48" s="309"/>
      <c r="G48" s="310"/>
      <c r="H48" s="311"/>
      <c r="I48" s="125"/>
      <c r="J48" s="125"/>
      <c r="K48" s="309"/>
      <c r="L48" s="309"/>
      <c r="M48" s="312"/>
      <c r="N48" s="553"/>
      <c r="O48" s="553"/>
    </row>
    <row r="49" spans="1:15" s="81" customFormat="1" ht="21.75" customHeight="1">
      <c r="A49" s="126" t="s">
        <v>83</v>
      </c>
      <c r="B49" s="126"/>
      <c r="C49" s="126"/>
      <c r="D49" s="312"/>
      <c r="E49" s="312"/>
      <c r="F49" s="312"/>
      <c r="G49" s="310"/>
      <c r="H49" s="311"/>
      <c r="I49" s="547"/>
      <c r="J49" s="547"/>
      <c r="K49" s="547"/>
      <c r="L49" s="547"/>
      <c r="M49" s="547"/>
      <c r="N49" s="547"/>
      <c r="O49" s="547"/>
    </row>
    <row r="50" spans="1:15" s="87" customFormat="1" ht="14.25" customHeight="1">
      <c r="A50" s="127" t="s">
        <v>114</v>
      </c>
      <c r="B50" s="127"/>
      <c r="C50" s="127"/>
      <c r="D50" s="313" t="s">
        <v>116</v>
      </c>
      <c r="E50" s="314"/>
      <c r="F50" s="314"/>
      <c r="G50" s="315"/>
      <c r="H50" s="316"/>
      <c r="I50" s="552"/>
      <c r="J50" s="552"/>
      <c r="K50" s="552"/>
      <c r="L50" s="552"/>
      <c r="M50" s="552"/>
      <c r="N50" s="552"/>
      <c r="O50" s="552"/>
    </row>
    <row r="51" spans="1:15" s="87" customFormat="1" ht="14.25" customHeight="1">
      <c r="A51" s="82"/>
      <c r="B51" s="128"/>
      <c r="C51" s="128"/>
      <c r="D51" s="83"/>
      <c r="E51" s="83"/>
      <c r="F51" s="83"/>
      <c r="G51" s="84"/>
      <c r="H51" s="85"/>
      <c r="I51" s="92"/>
      <c r="J51" s="132"/>
      <c r="K51" s="92"/>
      <c r="L51" s="92"/>
      <c r="M51" s="92"/>
      <c r="N51" s="92"/>
      <c r="O51" s="92"/>
    </row>
    <row r="52" spans="1:15" s="87" customFormat="1" ht="21.75" customHeight="1">
      <c r="A52" s="96" t="s">
        <v>115</v>
      </c>
      <c r="B52" s="127"/>
      <c r="C52" s="127"/>
      <c r="D52" s="83"/>
      <c r="E52" s="83"/>
      <c r="F52" s="83"/>
      <c r="G52" s="84"/>
      <c r="H52" s="85"/>
      <c r="I52" s="82"/>
      <c r="J52" s="128"/>
      <c r="K52" s="83"/>
      <c r="L52" s="83"/>
      <c r="M52" s="83"/>
      <c r="N52" s="84"/>
      <c r="O52" s="86"/>
    </row>
    <row r="53" spans="1:15" ht="15.75">
      <c r="A53" s="1"/>
      <c r="B53" s="129"/>
      <c r="C53" s="129"/>
      <c r="D53" s="43"/>
      <c r="E53" s="43"/>
      <c r="F53" s="1"/>
      <c r="G53" s="1"/>
      <c r="H53" s="1"/>
      <c r="I53" s="17"/>
      <c r="J53" s="133"/>
      <c r="K53" s="46"/>
      <c r="L53" s="46"/>
      <c r="M53" s="34"/>
      <c r="N53" s="17"/>
      <c r="O53" s="17"/>
    </row>
    <row r="54" spans="1:15" ht="12.75">
      <c r="A54" s="28"/>
      <c r="B54" s="130"/>
      <c r="C54" s="130"/>
      <c r="I54" s="28"/>
      <c r="J54" s="130"/>
      <c r="K54" s="45"/>
      <c r="L54" s="45"/>
      <c r="M54" s="41"/>
      <c r="N54" s="13"/>
      <c r="O54" s="13"/>
    </row>
  </sheetData>
  <sheetProtection/>
  <mergeCells count="25">
    <mergeCell ref="I50:O50"/>
    <mergeCell ref="N48:O48"/>
    <mergeCell ref="A3:O3"/>
    <mergeCell ref="A4:O4"/>
    <mergeCell ref="A7:A8"/>
    <mergeCell ref="A21:A22"/>
    <mergeCell ref="B21:B22"/>
    <mergeCell ref="I21:I22"/>
    <mergeCell ref="J21:J22"/>
    <mergeCell ref="A33:H33"/>
    <mergeCell ref="I49:O49"/>
    <mergeCell ref="A6:H6"/>
    <mergeCell ref="I6:O6"/>
    <mergeCell ref="A20:H20"/>
    <mergeCell ref="I20:O20"/>
    <mergeCell ref="I33:O33"/>
    <mergeCell ref="A34:A35"/>
    <mergeCell ref="B34:B35"/>
    <mergeCell ref="I34:I35"/>
    <mergeCell ref="J34:J35"/>
    <mergeCell ref="K1:O1"/>
    <mergeCell ref="B7:B8"/>
    <mergeCell ref="J7:J8"/>
    <mergeCell ref="I7:I8"/>
    <mergeCell ref="P16:S16"/>
  </mergeCells>
  <printOptions horizontalCentered="1"/>
  <pageMargins left="0.2755905511811024" right="0.1968503937007874" top="0.15748031496062992" bottom="0.15748031496062992" header="0.15748031496062992" footer="0.1968503937007874"/>
  <pageSetup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6"/>
  <sheetViews>
    <sheetView view="pageBreakPreview" zoomScale="60" zoomScalePageLayoutView="0" workbookViewId="0" topLeftCell="A20">
      <selection activeCell="A42" sqref="A42:IV43"/>
    </sheetView>
  </sheetViews>
  <sheetFormatPr defaultColWidth="9.00390625" defaultRowHeight="12.75"/>
  <cols>
    <col min="1" max="1" width="27.125" style="3" customWidth="1"/>
    <col min="2" max="2" width="16.00390625" style="3" customWidth="1"/>
    <col min="3" max="3" width="21.75390625" style="3" customWidth="1"/>
    <col min="4" max="5" width="15.00390625" style="42" customWidth="1"/>
    <col min="6" max="6" width="17.75390625" style="3" customWidth="1"/>
    <col min="7" max="7" width="15.875" style="3" customWidth="1"/>
    <col min="8" max="8" width="16.00390625" style="3" customWidth="1"/>
    <col min="9" max="9" width="33.125" style="3" customWidth="1"/>
    <col min="10" max="10" width="14.875" style="44" customWidth="1"/>
    <col min="11" max="11" width="15.125" style="44" customWidth="1"/>
    <col min="12" max="12" width="20.875" style="35" customWidth="1"/>
    <col min="13" max="13" width="16.125" style="3" customWidth="1"/>
    <col min="14" max="14" width="16.875" style="3" customWidth="1"/>
    <col min="15" max="15" width="10.125" style="3" bestFit="1" customWidth="1"/>
    <col min="16" max="16" width="9.125" style="3" customWidth="1"/>
    <col min="17" max="17" width="40.125" style="3" customWidth="1"/>
    <col min="18" max="16384" width="9.125" style="3" customWidth="1"/>
  </cols>
  <sheetData>
    <row r="1" spans="1:14" ht="66.75" customHeight="1">
      <c r="A1" s="114"/>
      <c r="B1" s="114"/>
      <c r="C1" s="114"/>
      <c r="D1" s="305"/>
      <c r="E1" s="305"/>
      <c r="F1" s="114"/>
      <c r="G1" s="114"/>
      <c r="H1" s="114"/>
      <c r="I1" s="114"/>
      <c r="J1" s="543" t="s">
        <v>169</v>
      </c>
      <c r="K1" s="543"/>
      <c r="L1" s="544"/>
      <c r="M1" s="544"/>
      <c r="N1" s="544"/>
    </row>
    <row r="2" spans="1:14" ht="12.75">
      <c r="A2" s="114"/>
      <c r="B2" s="114"/>
      <c r="C2" s="114"/>
      <c r="D2" s="305"/>
      <c r="E2" s="305"/>
      <c r="F2" s="114"/>
      <c r="G2" s="114"/>
      <c r="H2" s="114"/>
      <c r="I2" s="114"/>
      <c r="J2" s="306"/>
      <c r="K2" s="389"/>
      <c r="L2" s="306"/>
      <c r="M2" s="306"/>
      <c r="N2" s="114"/>
    </row>
    <row r="3" spans="1:14" ht="16.5" customHeight="1">
      <c r="A3" s="559" t="s">
        <v>117</v>
      </c>
      <c r="B3" s="559"/>
      <c r="C3" s="559"/>
      <c r="D3" s="559"/>
      <c r="E3" s="559"/>
      <c r="F3" s="559"/>
      <c r="G3" s="559"/>
      <c r="H3" s="559"/>
      <c r="I3" s="559"/>
      <c r="J3" s="559"/>
      <c r="K3" s="559"/>
      <c r="L3" s="559"/>
      <c r="M3" s="559"/>
      <c r="N3" s="559"/>
    </row>
    <row r="4" spans="1:14" ht="20.25" customHeight="1" thickBot="1">
      <c r="A4" s="560" t="str">
        <f>гвс!A3</f>
        <v>по _________________________ за _________________ (нарастающим итогом) 20__ года</v>
      </c>
      <c r="B4" s="560"/>
      <c r="C4" s="560"/>
      <c r="D4" s="560"/>
      <c r="E4" s="560"/>
      <c r="F4" s="560"/>
      <c r="G4" s="560"/>
      <c r="H4" s="560"/>
      <c r="I4" s="560"/>
      <c r="J4" s="560"/>
      <c r="K4" s="560"/>
      <c r="L4" s="560"/>
      <c r="M4" s="560"/>
      <c r="N4" s="560"/>
    </row>
    <row r="5" spans="1:14" ht="12.75">
      <c r="A5" s="114"/>
      <c r="B5" s="114"/>
      <c r="C5" s="114"/>
      <c r="D5" s="305"/>
      <c r="E5" s="305"/>
      <c r="F5" s="114"/>
      <c r="G5" s="114"/>
      <c r="H5" s="114"/>
      <c r="I5" s="114"/>
      <c r="J5" s="317"/>
      <c r="K5" s="317"/>
      <c r="L5" s="298"/>
      <c r="M5" s="114"/>
      <c r="N5" s="114"/>
    </row>
    <row r="6" spans="1:14" ht="17.25" customHeight="1">
      <c r="A6" s="408" t="s">
        <v>200</v>
      </c>
      <c r="B6" s="458"/>
      <c r="C6" s="458"/>
      <c r="D6" s="305"/>
      <c r="E6" s="305"/>
      <c r="F6" s="114"/>
      <c r="G6" s="114"/>
      <c r="H6" s="114"/>
      <c r="I6" s="114"/>
      <c r="J6" s="317"/>
      <c r="K6" s="317"/>
      <c r="L6" s="298"/>
      <c r="M6" s="114"/>
      <c r="N6" s="114"/>
    </row>
    <row r="7" spans="1:14" ht="17.25" customHeight="1">
      <c r="A7" s="531" t="s">
        <v>213</v>
      </c>
      <c r="B7" s="532"/>
      <c r="C7" s="532"/>
      <c r="D7" s="532"/>
      <c r="E7" s="532"/>
      <c r="F7" s="532"/>
      <c r="G7" s="532"/>
      <c r="H7" s="533"/>
      <c r="I7" s="556" t="s">
        <v>104</v>
      </c>
      <c r="J7" s="557"/>
      <c r="K7" s="557"/>
      <c r="L7" s="557"/>
      <c r="M7" s="557"/>
      <c r="N7" s="558"/>
    </row>
    <row r="8" spans="1:14" ht="96" customHeight="1">
      <c r="A8" s="505" t="s">
        <v>199</v>
      </c>
      <c r="B8" s="505" t="s">
        <v>151</v>
      </c>
      <c r="C8" s="434" t="s">
        <v>205</v>
      </c>
      <c r="D8" s="307" t="s">
        <v>162</v>
      </c>
      <c r="E8" s="386" t="s">
        <v>188</v>
      </c>
      <c r="F8" s="307" t="s">
        <v>163</v>
      </c>
      <c r="G8" s="307" t="s">
        <v>158</v>
      </c>
      <c r="H8" s="307" t="s">
        <v>159</v>
      </c>
      <c r="I8" s="434" t="s">
        <v>205</v>
      </c>
      <c r="J8" s="307" t="str">
        <f>D8</f>
        <v>Норматив потребления</v>
      </c>
      <c r="K8" s="386" t="s">
        <v>188</v>
      </c>
      <c r="L8" s="388" t="s">
        <v>186</v>
      </c>
      <c r="M8" s="390" t="s">
        <v>185</v>
      </c>
      <c r="N8" s="307" t="str">
        <f aca="true" t="shared" si="0" ref="L8:N9">H8</f>
        <v>Объем потребления коммунальных услуг
 </v>
      </c>
    </row>
    <row r="9" spans="1:14" ht="12.75">
      <c r="A9" s="506"/>
      <c r="B9" s="506"/>
      <c r="C9" s="435"/>
      <c r="D9" s="307" t="s">
        <v>161</v>
      </c>
      <c r="E9" s="386" t="s">
        <v>189</v>
      </c>
      <c r="F9" s="307" t="s">
        <v>101</v>
      </c>
      <c r="G9" s="307" t="s">
        <v>10</v>
      </c>
      <c r="H9" s="307" t="s">
        <v>98</v>
      </c>
      <c r="I9" s="307"/>
      <c r="J9" s="307" t="str">
        <f>D9</f>
        <v>м3/мес/чел</v>
      </c>
      <c r="K9" s="386" t="s">
        <v>189</v>
      </c>
      <c r="L9" s="307" t="str">
        <f t="shared" si="0"/>
        <v>м2</v>
      </c>
      <c r="M9" s="307" t="str">
        <f t="shared" si="0"/>
        <v>чел.</v>
      </c>
      <c r="N9" s="307" t="str">
        <f t="shared" si="0"/>
        <v>м3</v>
      </c>
    </row>
    <row r="10" spans="1:14" ht="12.75">
      <c r="A10" s="271">
        <v>1</v>
      </c>
      <c r="B10" s="437">
        <f>A10+1</f>
        <v>2</v>
      </c>
      <c r="C10" s="437">
        <f aca="true" t="shared" si="1" ref="C10:N10">B10+1</f>
        <v>3</v>
      </c>
      <c r="D10" s="437">
        <f t="shared" si="1"/>
        <v>4</v>
      </c>
      <c r="E10" s="437">
        <f t="shared" si="1"/>
        <v>5</v>
      </c>
      <c r="F10" s="437">
        <f t="shared" si="1"/>
        <v>6</v>
      </c>
      <c r="G10" s="437">
        <f t="shared" si="1"/>
        <v>7</v>
      </c>
      <c r="H10" s="437">
        <f t="shared" si="1"/>
        <v>8</v>
      </c>
      <c r="I10" s="437">
        <f t="shared" si="1"/>
        <v>9</v>
      </c>
      <c r="J10" s="437">
        <f t="shared" si="1"/>
        <v>10</v>
      </c>
      <c r="K10" s="437">
        <f t="shared" si="1"/>
        <v>11</v>
      </c>
      <c r="L10" s="437">
        <f t="shared" si="1"/>
        <v>12</v>
      </c>
      <c r="M10" s="437">
        <f t="shared" si="1"/>
        <v>13</v>
      </c>
      <c r="N10" s="437">
        <f t="shared" si="1"/>
        <v>14</v>
      </c>
    </row>
    <row r="11" spans="1:14" ht="15.75" customHeight="1">
      <c r="A11" s="118"/>
      <c r="B11" s="118"/>
      <c r="C11" s="118" t="s">
        <v>9</v>
      </c>
      <c r="D11" s="308"/>
      <c r="E11" s="308"/>
      <c r="F11" s="275"/>
      <c r="G11" s="204"/>
      <c r="H11" s="454">
        <f>ROUND(D11*G11*E11,5)</f>
        <v>0</v>
      </c>
      <c r="I11" s="118" t="s">
        <v>9</v>
      </c>
      <c r="J11" s="308">
        <f>D11</f>
        <v>0</v>
      </c>
      <c r="K11" s="308"/>
      <c r="L11" s="275"/>
      <c r="M11" s="276"/>
      <c r="N11" s="210">
        <f>ROUND(J11*M11*K11,5)</f>
        <v>0</v>
      </c>
    </row>
    <row r="12" spans="1:14" ht="15.75" customHeight="1" hidden="1">
      <c r="A12" s="118"/>
      <c r="B12" s="118"/>
      <c r="C12" s="118" t="s">
        <v>9</v>
      </c>
      <c r="D12" s="308"/>
      <c r="E12" s="308"/>
      <c r="F12" s="275"/>
      <c r="G12" s="204"/>
      <c r="H12" s="454">
        <f aca="true" t="shared" si="2" ref="H12:H18">ROUND(D12*G12*E12,5)</f>
        <v>0</v>
      </c>
      <c r="I12" s="118" t="s">
        <v>9</v>
      </c>
      <c r="J12" s="308"/>
      <c r="K12" s="308"/>
      <c r="L12" s="275"/>
      <c r="M12" s="276"/>
      <c r="N12" s="210">
        <f aca="true" t="shared" si="3" ref="N12:N18">ROUND(J12*M12*K12,5)</f>
        <v>0</v>
      </c>
    </row>
    <row r="13" spans="1:14" ht="15.75" customHeight="1" hidden="1">
      <c r="A13" s="118"/>
      <c r="B13" s="118"/>
      <c r="C13" s="118" t="s">
        <v>9</v>
      </c>
      <c r="D13" s="308"/>
      <c r="E13" s="308"/>
      <c r="F13" s="104"/>
      <c r="G13" s="94"/>
      <c r="H13" s="454">
        <f t="shared" si="2"/>
        <v>0</v>
      </c>
      <c r="I13" s="118" t="s">
        <v>9</v>
      </c>
      <c r="J13" s="308"/>
      <c r="K13" s="308"/>
      <c r="L13" s="275"/>
      <c r="M13" s="276"/>
      <c r="N13" s="210">
        <f t="shared" si="3"/>
        <v>0</v>
      </c>
    </row>
    <row r="14" spans="1:14" ht="15.75" customHeight="1">
      <c r="A14" s="118"/>
      <c r="B14" s="118"/>
      <c r="C14" s="118" t="s">
        <v>9</v>
      </c>
      <c r="D14" s="308"/>
      <c r="E14" s="308"/>
      <c r="F14" s="104"/>
      <c r="G14" s="94"/>
      <c r="H14" s="454">
        <f t="shared" si="2"/>
        <v>0</v>
      </c>
      <c r="I14" s="118" t="s">
        <v>9</v>
      </c>
      <c r="J14" s="308"/>
      <c r="K14" s="308"/>
      <c r="L14" s="275"/>
      <c r="M14" s="276"/>
      <c r="N14" s="210">
        <f t="shared" si="3"/>
        <v>0</v>
      </c>
    </row>
    <row r="15" spans="1:14" ht="18" customHeight="1">
      <c r="A15" s="118"/>
      <c r="B15" s="118"/>
      <c r="C15" s="118" t="s">
        <v>92</v>
      </c>
      <c r="D15" s="308"/>
      <c r="E15" s="308"/>
      <c r="F15" s="104"/>
      <c r="G15" s="94"/>
      <c r="H15" s="454">
        <f t="shared" si="2"/>
        <v>0</v>
      </c>
      <c r="I15" s="122" t="s">
        <v>187</v>
      </c>
      <c r="J15" s="308"/>
      <c r="K15" s="308"/>
      <c r="L15" s="275"/>
      <c r="M15" s="276"/>
      <c r="N15" s="210">
        <f t="shared" si="3"/>
        <v>0</v>
      </c>
    </row>
    <row r="16" spans="1:14" ht="41.25" customHeight="1">
      <c r="A16" s="118"/>
      <c r="B16" s="118"/>
      <c r="C16" s="118"/>
      <c r="D16" s="308"/>
      <c r="E16" s="308"/>
      <c r="F16" s="104"/>
      <c r="G16" s="94"/>
      <c r="H16" s="454">
        <f t="shared" si="2"/>
        <v>0</v>
      </c>
      <c r="I16" s="118" t="s">
        <v>214</v>
      </c>
      <c r="J16" s="308"/>
      <c r="K16" s="308"/>
      <c r="L16" s="275"/>
      <c r="M16" s="276"/>
      <c r="N16" s="210">
        <f t="shared" si="3"/>
        <v>0</v>
      </c>
    </row>
    <row r="17" spans="1:14" ht="17.25" customHeight="1">
      <c r="A17" s="118"/>
      <c r="B17" s="118"/>
      <c r="C17" s="118" t="s">
        <v>118</v>
      </c>
      <c r="D17" s="308"/>
      <c r="E17" s="308"/>
      <c r="F17" s="104"/>
      <c r="G17" s="94"/>
      <c r="H17" s="454">
        <f t="shared" si="2"/>
        <v>0</v>
      </c>
      <c r="I17" s="118" t="s">
        <v>190</v>
      </c>
      <c r="J17" s="308"/>
      <c r="K17" s="308"/>
      <c r="L17" s="104"/>
      <c r="M17" s="94"/>
      <c r="N17" s="210">
        <f t="shared" si="3"/>
        <v>0</v>
      </c>
    </row>
    <row r="18" spans="1:14" ht="36.75" customHeight="1">
      <c r="A18" s="118"/>
      <c r="B18" s="118"/>
      <c r="C18" s="118"/>
      <c r="D18" s="308"/>
      <c r="E18" s="308"/>
      <c r="F18" s="104"/>
      <c r="G18" s="94"/>
      <c r="H18" s="454">
        <f t="shared" si="2"/>
        <v>0</v>
      </c>
      <c r="I18" s="118" t="s">
        <v>215</v>
      </c>
      <c r="J18" s="103"/>
      <c r="K18" s="103"/>
      <c r="L18" s="318"/>
      <c r="M18" s="94"/>
      <c r="N18" s="210">
        <f t="shared" si="3"/>
        <v>0</v>
      </c>
    </row>
    <row r="19" spans="1:14" s="80" customFormat="1" ht="21.75" customHeight="1">
      <c r="A19" s="327" t="s">
        <v>94</v>
      </c>
      <c r="B19" s="327"/>
      <c r="C19" s="327"/>
      <c r="D19" s="199" t="e">
        <f>ROUND(H19/G19/E19,9)</f>
        <v>#DIV/0!</v>
      </c>
      <c r="E19" s="199"/>
      <c r="F19" s="199">
        <f>SUM(F11:F18)</f>
        <v>0</v>
      </c>
      <c r="G19" s="200">
        <f>SUM(G11:G18)</f>
        <v>0</v>
      </c>
      <c r="H19" s="203">
        <f>SUM(H11:H18)</f>
        <v>0</v>
      </c>
      <c r="I19" s="327" t="s">
        <v>94</v>
      </c>
      <c r="J19" s="199" t="e">
        <f>ROUND(N19/M19/K19,9)</f>
        <v>#DIV/0!</v>
      </c>
      <c r="K19" s="199"/>
      <c r="L19" s="199">
        <f>SUM(L11:L18)</f>
        <v>0</v>
      </c>
      <c r="M19" s="200">
        <f>SUM(M11:M18)</f>
        <v>0</v>
      </c>
      <c r="N19" s="226">
        <f>SUM(N11:N18)</f>
        <v>0</v>
      </c>
    </row>
    <row r="20" spans="1:14" s="80" customFormat="1" ht="21.75" customHeight="1">
      <c r="A20" s="414"/>
      <c r="B20" s="414"/>
      <c r="C20" s="414"/>
      <c r="D20" s="323"/>
      <c r="E20" s="323"/>
      <c r="F20" s="323"/>
      <c r="G20" s="425"/>
      <c r="H20" s="426"/>
      <c r="I20" s="414"/>
      <c r="J20" s="323"/>
      <c r="K20" s="323"/>
      <c r="L20" s="323"/>
      <c r="M20" s="425"/>
      <c r="N20" s="427"/>
    </row>
    <row r="21" spans="1:14" s="80" customFormat="1" ht="21.75" customHeight="1">
      <c r="A21" s="407" t="s">
        <v>201</v>
      </c>
      <c r="B21" s="407"/>
      <c r="C21" s="405"/>
      <c r="D21" s="323"/>
      <c r="E21" s="323"/>
      <c r="F21" s="323"/>
      <c r="G21" s="425"/>
      <c r="H21" s="426"/>
      <c r="I21" s="414"/>
      <c r="J21" s="323"/>
      <c r="K21" s="323"/>
      <c r="L21" s="323"/>
      <c r="M21" s="425"/>
      <c r="N21" s="427"/>
    </row>
    <row r="22" spans="1:14" s="80" customFormat="1" ht="21.75" customHeight="1">
      <c r="A22" s="531" t="s">
        <v>213</v>
      </c>
      <c r="B22" s="532"/>
      <c r="C22" s="532"/>
      <c r="D22" s="532"/>
      <c r="E22" s="532"/>
      <c r="F22" s="532"/>
      <c r="G22" s="532"/>
      <c r="H22" s="533"/>
      <c r="I22" s="556" t="s">
        <v>104</v>
      </c>
      <c r="J22" s="557"/>
      <c r="K22" s="557"/>
      <c r="L22" s="557"/>
      <c r="M22" s="557"/>
      <c r="N22" s="558"/>
    </row>
    <row r="23" spans="1:14" s="80" customFormat="1" ht="89.25" customHeight="1">
      <c r="A23" s="505" t="s">
        <v>199</v>
      </c>
      <c r="B23" s="505" t="s">
        <v>151</v>
      </c>
      <c r="C23" s="434" t="s">
        <v>205</v>
      </c>
      <c r="D23" s="434" t="s">
        <v>205</v>
      </c>
      <c r="E23" s="396" t="s">
        <v>188</v>
      </c>
      <c r="F23" s="403" t="s">
        <v>163</v>
      </c>
      <c r="G23" s="403" t="s">
        <v>158</v>
      </c>
      <c r="H23" s="403" t="s">
        <v>159</v>
      </c>
      <c r="I23" s="434" t="s">
        <v>205</v>
      </c>
      <c r="J23" s="541" t="str">
        <f>D23</f>
        <v>Наименование</v>
      </c>
      <c r="K23" s="396" t="s">
        <v>188</v>
      </c>
      <c r="L23" s="399" t="s">
        <v>186</v>
      </c>
      <c r="M23" s="403" t="s">
        <v>185</v>
      </c>
      <c r="N23" s="403" t="str">
        <f>H23</f>
        <v>Объем потребления коммунальных услуг
 </v>
      </c>
    </row>
    <row r="24" spans="1:14" s="80" customFormat="1" ht="21.75" customHeight="1">
      <c r="A24" s="506"/>
      <c r="B24" s="506"/>
      <c r="C24" s="435"/>
      <c r="D24" s="435"/>
      <c r="E24" s="396" t="s">
        <v>189</v>
      </c>
      <c r="F24" s="403" t="s">
        <v>101</v>
      </c>
      <c r="G24" s="403" t="s">
        <v>10</v>
      </c>
      <c r="H24" s="403" t="s">
        <v>98</v>
      </c>
      <c r="I24" s="403"/>
      <c r="J24" s="542"/>
      <c r="K24" s="396" t="s">
        <v>189</v>
      </c>
      <c r="L24" s="403" t="str">
        <f>F24</f>
        <v>м2</v>
      </c>
      <c r="M24" s="403" t="str">
        <f>G24</f>
        <v>чел.</v>
      </c>
      <c r="N24" s="403" t="str">
        <f>H24</f>
        <v>м3</v>
      </c>
    </row>
    <row r="25" spans="1:14" s="80" customFormat="1" ht="15.75" customHeight="1">
      <c r="A25" s="397">
        <v>1</v>
      </c>
      <c r="B25" s="437">
        <f>A25+1</f>
        <v>2</v>
      </c>
      <c r="C25" s="437">
        <f aca="true" t="shared" si="4" ref="C25:N25">B25+1</f>
        <v>3</v>
      </c>
      <c r="D25" s="437">
        <f t="shared" si="4"/>
        <v>4</v>
      </c>
      <c r="E25" s="437">
        <f t="shared" si="4"/>
        <v>5</v>
      </c>
      <c r="F25" s="437">
        <f t="shared" si="4"/>
        <v>6</v>
      </c>
      <c r="G25" s="437">
        <f t="shared" si="4"/>
        <v>7</v>
      </c>
      <c r="H25" s="437">
        <f t="shared" si="4"/>
        <v>8</v>
      </c>
      <c r="I25" s="437">
        <f t="shared" si="4"/>
        <v>9</v>
      </c>
      <c r="J25" s="437">
        <f t="shared" si="4"/>
        <v>10</v>
      </c>
      <c r="K25" s="437">
        <f t="shared" si="4"/>
        <v>11</v>
      </c>
      <c r="L25" s="437">
        <f t="shared" si="4"/>
        <v>12</v>
      </c>
      <c r="M25" s="437">
        <f t="shared" si="4"/>
        <v>13</v>
      </c>
      <c r="N25" s="437">
        <f t="shared" si="4"/>
        <v>14</v>
      </c>
    </row>
    <row r="26" spans="1:14" s="80" customFormat="1" ht="16.5" customHeight="1">
      <c r="A26" s="118"/>
      <c r="B26" s="118"/>
      <c r="C26" s="118" t="s">
        <v>9</v>
      </c>
      <c r="D26" s="308"/>
      <c r="E26" s="308"/>
      <c r="F26" s="275"/>
      <c r="G26" s="204"/>
      <c r="H26" s="453">
        <f>ROUND(D26*G26*E26,5)</f>
        <v>0</v>
      </c>
      <c r="I26" s="118" t="s">
        <v>9</v>
      </c>
      <c r="J26" s="308">
        <f>D26</f>
        <v>0</v>
      </c>
      <c r="K26" s="308"/>
      <c r="L26" s="275"/>
      <c r="M26" s="276"/>
      <c r="N26" s="453">
        <f>ROUND(J26*M26*K26,5)</f>
        <v>0</v>
      </c>
    </row>
    <row r="27" spans="1:14" s="80" customFormat="1" ht="16.5" customHeight="1" hidden="1">
      <c r="A27" s="118"/>
      <c r="B27" s="118"/>
      <c r="C27" s="118" t="s">
        <v>9</v>
      </c>
      <c r="D27" s="308"/>
      <c r="E27" s="308"/>
      <c r="F27" s="275"/>
      <c r="G27" s="204"/>
      <c r="H27" s="453">
        <f aca="true" t="shared" si="5" ref="H27:H33">ROUND(D27*G27*E27,5)</f>
        <v>0</v>
      </c>
      <c r="I27" s="118" t="s">
        <v>9</v>
      </c>
      <c r="J27" s="308"/>
      <c r="K27" s="308"/>
      <c r="L27" s="275"/>
      <c r="M27" s="276"/>
      <c r="N27" s="453">
        <f aca="true" t="shared" si="6" ref="N27:N33">ROUND(J27*M27*K27,5)</f>
        <v>0</v>
      </c>
    </row>
    <row r="28" spans="1:14" s="80" customFormat="1" ht="16.5" customHeight="1" hidden="1">
      <c r="A28" s="118"/>
      <c r="B28" s="118"/>
      <c r="C28" s="118" t="s">
        <v>9</v>
      </c>
      <c r="D28" s="308"/>
      <c r="E28" s="308"/>
      <c r="F28" s="104"/>
      <c r="G28" s="94"/>
      <c r="H28" s="453">
        <f t="shared" si="5"/>
        <v>0</v>
      </c>
      <c r="I28" s="118" t="s">
        <v>9</v>
      </c>
      <c r="J28" s="308"/>
      <c r="K28" s="308"/>
      <c r="L28" s="275"/>
      <c r="M28" s="276"/>
      <c r="N28" s="453">
        <f t="shared" si="6"/>
        <v>0</v>
      </c>
    </row>
    <row r="29" spans="1:14" s="80" customFormat="1" ht="16.5" customHeight="1">
      <c r="A29" s="118"/>
      <c r="B29" s="118"/>
      <c r="C29" s="118" t="s">
        <v>9</v>
      </c>
      <c r="D29" s="308"/>
      <c r="E29" s="308"/>
      <c r="F29" s="104"/>
      <c r="G29" s="94"/>
      <c r="H29" s="453">
        <f t="shared" si="5"/>
        <v>0</v>
      </c>
      <c r="I29" s="118" t="s">
        <v>9</v>
      </c>
      <c r="J29" s="308"/>
      <c r="K29" s="308"/>
      <c r="L29" s="275"/>
      <c r="M29" s="276"/>
      <c r="N29" s="453">
        <f t="shared" si="6"/>
        <v>0</v>
      </c>
    </row>
    <row r="30" spans="1:14" s="80" customFormat="1" ht="16.5" customHeight="1">
      <c r="A30" s="118"/>
      <c r="B30" s="118"/>
      <c r="C30" s="118" t="s">
        <v>92</v>
      </c>
      <c r="D30" s="308"/>
      <c r="E30" s="308"/>
      <c r="F30" s="104"/>
      <c r="G30" s="94"/>
      <c r="H30" s="453">
        <f t="shared" si="5"/>
        <v>0</v>
      </c>
      <c r="I30" s="122" t="s">
        <v>187</v>
      </c>
      <c r="J30" s="308"/>
      <c r="K30" s="308"/>
      <c r="L30" s="275"/>
      <c r="M30" s="276"/>
      <c r="N30" s="453">
        <f t="shared" si="6"/>
        <v>0</v>
      </c>
    </row>
    <row r="31" spans="1:14" s="80" customFormat="1" ht="41.25" customHeight="1">
      <c r="A31" s="118"/>
      <c r="B31" s="118"/>
      <c r="C31" s="118"/>
      <c r="D31" s="308"/>
      <c r="E31" s="308"/>
      <c r="F31" s="104"/>
      <c r="G31" s="94"/>
      <c r="H31" s="453">
        <f t="shared" si="5"/>
        <v>0</v>
      </c>
      <c r="I31" s="118" t="s">
        <v>214</v>
      </c>
      <c r="J31" s="308"/>
      <c r="K31" s="308"/>
      <c r="L31" s="104"/>
      <c r="M31" s="94"/>
      <c r="N31" s="453">
        <f t="shared" si="6"/>
        <v>0</v>
      </c>
    </row>
    <row r="32" spans="1:14" s="80" customFormat="1" ht="20.25" customHeight="1">
      <c r="A32" s="118"/>
      <c r="B32" s="118"/>
      <c r="C32" s="118" t="s">
        <v>118</v>
      </c>
      <c r="D32" s="308"/>
      <c r="E32" s="308"/>
      <c r="F32" s="104"/>
      <c r="G32" s="94"/>
      <c r="H32" s="453">
        <f t="shared" si="5"/>
        <v>0</v>
      </c>
      <c r="I32" s="118" t="s">
        <v>190</v>
      </c>
      <c r="J32" s="103"/>
      <c r="K32" s="103"/>
      <c r="L32" s="318"/>
      <c r="M32" s="94"/>
      <c r="N32" s="453">
        <f t="shared" si="6"/>
        <v>0</v>
      </c>
    </row>
    <row r="33" spans="1:14" s="80" customFormat="1" ht="41.25" customHeight="1">
      <c r="A33" s="118"/>
      <c r="B33" s="118"/>
      <c r="C33" s="118"/>
      <c r="D33" s="308"/>
      <c r="E33" s="308"/>
      <c r="F33" s="104"/>
      <c r="G33" s="94"/>
      <c r="H33" s="453">
        <f t="shared" si="5"/>
        <v>0</v>
      </c>
      <c r="I33" s="118" t="s">
        <v>215</v>
      </c>
      <c r="J33" s="103"/>
      <c r="K33" s="103"/>
      <c r="L33" s="318"/>
      <c r="M33" s="94"/>
      <c r="N33" s="453">
        <f t="shared" si="6"/>
        <v>0</v>
      </c>
    </row>
    <row r="34" spans="1:14" s="80" customFormat="1" ht="21.75" customHeight="1">
      <c r="A34" s="327" t="s">
        <v>94</v>
      </c>
      <c r="B34" s="327"/>
      <c r="C34" s="327"/>
      <c r="D34" s="199" t="e">
        <f>ROUND(H34/G34/E34,9)</f>
        <v>#DIV/0!</v>
      </c>
      <c r="E34" s="199"/>
      <c r="F34" s="199">
        <f>SUM(F26:F32)</f>
        <v>0</v>
      </c>
      <c r="G34" s="200">
        <f>SUM(G26:G32)</f>
        <v>0</v>
      </c>
      <c r="H34" s="459">
        <f>SUM(H26:H32)</f>
        <v>0</v>
      </c>
      <c r="I34" s="327" t="s">
        <v>94</v>
      </c>
      <c r="J34" s="199" t="e">
        <f>ROUND(N34/M34/K34,9)</f>
        <v>#DIV/0!</v>
      </c>
      <c r="K34" s="199"/>
      <c r="L34" s="199">
        <f>SUM(L26:L32)</f>
        <v>0</v>
      </c>
      <c r="M34" s="200">
        <f>SUM(M26:M32)</f>
        <v>0</v>
      </c>
      <c r="N34" s="459">
        <f>SUM(N26:N32)</f>
        <v>0</v>
      </c>
    </row>
    <row r="35" spans="1:14" s="80" customFormat="1" ht="21.75" customHeight="1">
      <c r="A35" s="414"/>
      <c r="B35" s="414"/>
      <c r="C35" s="414"/>
      <c r="D35" s="323"/>
      <c r="E35" s="323"/>
      <c r="F35" s="323"/>
      <c r="G35" s="425"/>
      <c r="H35" s="460"/>
      <c r="I35" s="414"/>
      <c r="J35" s="323"/>
      <c r="K35" s="323"/>
      <c r="L35" s="323"/>
      <c r="M35" s="425"/>
      <c r="N35" s="460"/>
    </row>
    <row r="36" spans="1:14" s="80" customFormat="1" ht="21.75" customHeight="1">
      <c r="A36" s="407" t="s">
        <v>202</v>
      </c>
      <c r="B36" s="407"/>
      <c r="C36" s="405"/>
      <c r="D36" s="323"/>
      <c r="E36" s="323"/>
      <c r="F36" s="323"/>
      <c r="G36" s="425"/>
      <c r="H36" s="426"/>
      <c r="I36" s="414"/>
      <c r="J36" s="323"/>
      <c r="K36" s="323"/>
      <c r="L36" s="323"/>
      <c r="M36" s="425"/>
      <c r="N36" s="427"/>
    </row>
    <row r="37" spans="1:14" s="80" customFormat="1" ht="21.75" customHeight="1">
      <c r="A37" s="531" t="s">
        <v>213</v>
      </c>
      <c r="B37" s="532"/>
      <c r="C37" s="532"/>
      <c r="D37" s="532"/>
      <c r="E37" s="532"/>
      <c r="F37" s="532"/>
      <c r="G37" s="532"/>
      <c r="H37" s="533"/>
      <c r="I37" s="556" t="s">
        <v>104</v>
      </c>
      <c r="J37" s="557"/>
      <c r="K37" s="557"/>
      <c r="L37" s="557"/>
      <c r="M37" s="557"/>
      <c r="N37" s="558"/>
    </row>
    <row r="38" spans="1:14" s="80" customFormat="1" ht="76.5" customHeight="1">
      <c r="A38" s="505" t="s">
        <v>199</v>
      </c>
      <c r="B38" s="505" t="s">
        <v>151</v>
      </c>
      <c r="C38" s="434" t="s">
        <v>205</v>
      </c>
      <c r="D38" s="434" t="s">
        <v>205</v>
      </c>
      <c r="E38" s="436" t="s">
        <v>188</v>
      </c>
      <c r="F38" s="440" t="s">
        <v>163</v>
      </c>
      <c r="G38" s="440" t="s">
        <v>158</v>
      </c>
      <c r="H38" s="440" t="s">
        <v>159</v>
      </c>
      <c r="I38" s="434" t="s">
        <v>205</v>
      </c>
      <c r="J38" s="541" t="str">
        <f>D38</f>
        <v>Наименование</v>
      </c>
      <c r="K38" s="436" t="s">
        <v>188</v>
      </c>
      <c r="L38" s="438" t="s">
        <v>186</v>
      </c>
      <c r="M38" s="440" t="s">
        <v>185</v>
      </c>
      <c r="N38" s="440" t="str">
        <f>H38</f>
        <v>Объем потребления коммунальных услуг
 </v>
      </c>
    </row>
    <row r="39" spans="1:14" s="80" customFormat="1" ht="21.75" customHeight="1">
      <c r="A39" s="506"/>
      <c r="B39" s="506"/>
      <c r="C39" s="435"/>
      <c r="D39" s="435"/>
      <c r="E39" s="436" t="s">
        <v>189</v>
      </c>
      <c r="F39" s="440" t="s">
        <v>101</v>
      </c>
      <c r="G39" s="440" t="s">
        <v>10</v>
      </c>
      <c r="H39" s="440" t="s">
        <v>98</v>
      </c>
      <c r="I39" s="440"/>
      <c r="J39" s="542"/>
      <c r="K39" s="436" t="s">
        <v>189</v>
      </c>
      <c r="L39" s="440" t="str">
        <f>F39</f>
        <v>м2</v>
      </c>
      <c r="M39" s="440" t="str">
        <f>G39</f>
        <v>чел.</v>
      </c>
      <c r="N39" s="440" t="str">
        <f>H39</f>
        <v>м3</v>
      </c>
    </row>
    <row r="40" spans="1:14" s="80" customFormat="1" ht="21.75" customHeight="1">
      <c r="A40" s="437">
        <v>1</v>
      </c>
      <c r="B40" s="437">
        <f>A40+1</f>
        <v>2</v>
      </c>
      <c r="C40" s="437">
        <f aca="true" t="shared" si="7" ref="C40:N40">B40+1</f>
        <v>3</v>
      </c>
      <c r="D40" s="437">
        <f t="shared" si="7"/>
        <v>4</v>
      </c>
      <c r="E40" s="437">
        <f t="shared" si="7"/>
        <v>5</v>
      </c>
      <c r="F40" s="437">
        <f t="shared" si="7"/>
        <v>6</v>
      </c>
      <c r="G40" s="437">
        <f t="shared" si="7"/>
        <v>7</v>
      </c>
      <c r="H40" s="437">
        <f t="shared" si="7"/>
        <v>8</v>
      </c>
      <c r="I40" s="437">
        <f t="shared" si="7"/>
        <v>9</v>
      </c>
      <c r="J40" s="437">
        <f t="shared" si="7"/>
        <v>10</v>
      </c>
      <c r="K40" s="437">
        <f t="shared" si="7"/>
        <v>11</v>
      </c>
      <c r="L40" s="437">
        <f t="shared" si="7"/>
        <v>12</v>
      </c>
      <c r="M40" s="437">
        <f t="shared" si="7"/>
        <v>13</v>
      </c>
      <c r="N40" s="437">
        <f t="shared" si="7"/>
        <v>14</v>
      </c>
    </row>
    <row r="41" spans="1:14" s="80" customFormat="1" ht="21.75" customHeight="1">
      <c r="A41" s="118"/>
      <c r="B41" s="118"/>
      <c r="C41" s="118" t="s">
        <v>9</v>
      </c>
      <c r="D41" s="308"/>
      <c r="E41" s="308"/>
      <c r="F41" s="275"/>
      <c r="G41" s="204"/>
      <c r="H41" s="453">
        <f>ROUND(D41*G41*E41,5)</f>
        <v>0</v>
      </c>
      <c r="I41" s="118" t="s">
        <v>9</v>
      </c>
      <c r="J41" s="308">
        <f>D41</f>
        <v>0</v>
      </c>
      <c r="K41" s="308"/>
      <c r="L41" s="275"/>
      <c r="M41" s="276"/>
      <c r="N41" s="453">
        <f>ROUND(J41*M41*K41,5)</f>
        <v>0</v>
      </c>
    </row>
    <row r="42" spans="1:14" s="80" customFormat="1" ht="21.75" customHeight="1" hidden="1">
      <c r="A42" s="118"/>
      <c r="B42" s="118"/>
      <c r="C42" s="118" t="s">
        <v>9</v>
      </c>
      <c r="D42" s="308"/>
      <c r="E42" s="308"/>
      <c r="F42" s="275"/>
      <c r="G42" s="204"/>
      <c r="H42" s="453">
        <f aca="true" t="shared" si="8" ref="H42:H48">ROUND(D42*G42*E42,5)</f>
        <v>0</v>
      </c>
      <c r="I42" s="118" t="s">
        <v>9</v>
      </c>
      <c r="J42" s="308"/>
      <c r="K42" s="308"/>
      <c r="L42" s="275"/>
      <c r="M42" s="276"/>
      <c r="N42" s="453">
        <f aca="true" t="shared" si="9" ref="N42:N48">ROUND(J42*M42*K42,5)</f>
        <v>0</v>
      </c>
    </row>
    <row r="43" spans="1:14" s="80" customFormat="1" ht="21.75" customHeight="1" hidden="1">
      <c r="A43" s="118"/>
      <c r="B43" s="118"/>
      <c r="C43" s="118" t="s">
        <v>9</v>
      </c>
      <c r="D43" s="308"/>
      <c r="E43" s="308"/>
      <c r="F43" s="104"/>
      <c r="G43" s="94"/>
      <c r="H43" s="453">
        <f t="shared" si="8"/>
        <v>0</v>
      </c>
      <c r="I43" s="118" t="s">
        <v>9</v>
      </c>
      <c r="J43" s="308"/>
      <c r="K43" s="308"/>
      <c r="L43" s="275"/>
      <c r="M43" s="276"/>
      <c r="N43" s="453">
        <f t="shared" si="9"/>
        <v>0</v>
      </c>
    </row>
    <row r="44" spans="1:14" s="80" customFormat="1" ht="21.75" customHeight="1">
      <c r="A44" s="118"/>
      <c r="B44" s="118"/>
      <c r="C44" s="118" t="s">
        <v>9</v>
      </c>
      <c r="D44" s="308"/>
      <c r="E44" s="308"/>
      <c r="F44" s="104"/>
      <c r="G44" s="94"/>
      <c r="H44" s="453">
        <f t="shared" si="8"/>
        <v>0</v>
      </c>
      <c r="I44" s="118" t="s">
        <v>9</v>
      </c>
      <c r="J44" s="308"/>
      <c r="K44" s="308"/>
      <c r="L44" s="275"/>
      <c r="M44" s="276"/>
      <c r="N44" s="453">
        <f t="shared" si="9"/>
        <v>0</v>
      </c>
    </row>
    <row r="45" spans="1:14" s="80" customFormat="1" ht="21.75" customHeight="1">
      <c r="A45" s="118"/>
      <c r="B45" s="118"/>
      <c r="C45" s="118" t="s">
        <v>92</v>
      </c>
      <c r="D45" s="308"/>
      <c r="E45" s="308"/>
      <c r="F45" s="104"/>
      <c r="G45" s="94"/>
      <c r="H45" s="453">
        <f t="shared" si="8"/>
        <v>0</v>
      </c>
      <c r="I45" s="122" t="s">
        <v>187</v>
      </c>
      <c r="J45" s="308"/>
      <c r="K45" s="308"/>
      <c r="L45" s="275"/>
      <c r="M45" s="276"/>
      <c r="N45" s="453">
        <f t="shared" si="9"/>
        <v>0</v>
      </c>
    </row>
    <row r="46" spans="1:14" s="80" customFormat="1" ht="21.75" customHeight="1">
      <c r="A46" s="118"/>
      <c r="B46" s="118"/>
      <c r="C46" s="118"/>
      <c r="D46" s="308"/>
      <c r="E46" s="308"/>
      <c r="F46" s="104"/>
      <c r="G46" s="94"/>
      <c r="H46" s="453">
        <f t="shared" si="8"/>
        <v>0</v>
      </c>
      <c r="I46" s="118" t="s">
        <v>214</v>
      </c>
      <c r="J46" s="308"/>
      <c r="K46" s="308"/>
      <c r="L46" s="104"/>
      <c r="M46" s="94"/>
      <c r="N46" s="453">
        <f t="shared" si="9"/>
        <v>0</v>
      </c>
    </row>
    <row r="47" spans="1:14" s="80" customFormat="1" ht="21.75" customHeight="1">
      <c r="A47" s="118"/>
      <c r="B47" s="118"/>
      <c r="C47" s="118" t="s">
        <v>118</v>
      </c>
      <c r="D47" s="308"/>
      <c r="E47" s="308"/>
      <c r="F47" s="104"/>
      <c r="G47" s="94"/>
      <c r="H47" s="453">
        <f t="shared" si="8"/>
        <v>0</v>
      </c>
      <c r="I47" s="118" t="s">
        <v>190</v>
      </c>
      <c r="J47" s="103"/>
      <c r="K47" s="103"/>
      <c r="L47" s="318"/>
      <c r="M47" s="94"/>
      <c r="N47" s="453">
        <f t="shared" si="9"/>
        <v>0</v>
      </c>
    </row>
    <row r="48" spans="1:14" s="80" customFormat="1" ht="21.75" customHeight="1">
      <c r="A48" s="118"/>
      <c r="B48" s="118"/>
      <c r="C48" s="118"/>
      <c r="D48" s="308"/>
      <c r="E48" s="308"/>
      <c r="F48" s="104"/>
      <c r="G48" s="94"/>
      <c r="H48" s="453">
        <f t="shared" si="8"/>
        <v>0</v>
      </c>
      <c r="I48" s="118" t="s">
        <v>215</v>
      </c>
      <c r="J48" s="103"/>
      <c r="K48" s="103"/>
      <c r="L48" s="318"/>
      <c r="M48" s="94"/>
      <c r="N48" s="453">
        <f t="shared" si="9"/>
        <v>0</v>
      </c>
    </row>
    <row r="49" spans="1:14" s="80" customFormat="1" ht="21.75" customHeight="1">
      <c r="A49" s="327" t="s">
        <v>94</v>
      </c>
      <c r="B49" s="327"/>
      <c r="C49" s="327"/>
      <c r="D49" s="199" t="e">
        <f>ROUND(H49/G49/E49,9)</f>
        <v>#DIV/0!</v>
      </c>
      <c r="E49" s="199"/>
      <c r="F49" s="199">
        <f>SUM(F41:F47)</f>
        <v>0</v>
      </c>
      <c r="G49" s="200">
        <f>SUM(G41:G47)</f>
        <v>0</v>
      </c>
      <c r="H49" s="459">
        <f>SUM(H41:H47)</f>
        <v>0</v>
      </c>
      <c r="I49" s="327" t="s">
        <v>94</v>
      </c>
      <c r="J49" s="199" t="e">
        <f>ROUND(N49/M49/K49,9)</f>
        <v>#DIV/0!</v>
      </c>
      <c r="K49" s="199"/>
      <c r="L49" s="199">
        <f>SUM(L41:L47)</f>
        <v>0</v>
      </c>
      <c r="M49" s="200">
        <f>SUM(M41:M47)</f>
        <v>0</v>
      </c>
      <c r="N49" s="459">
        <f>SUM(N41:N47)</f>
        <v>0</v>
      </c>
    </row>
    <row r="50" spans="1:14" s="80" customFormat="1" ht="21.75" customHeight="1">
      <c r="A50" s="414"/>
      <c r="B50" s="414"/>
      <c r="C50" s="414"/>
      <c r="D50" s="323"/>
      <c r="E50" s="323"/>
      <c r="F50" s="323"/>
      <c r="G50" s="425"/>
      <c r="H50" s="426"/>
      <c r="I50" s="414"/>
      <c r="J50" s="323"/>
      <c r="K50" s="323"/>
      <c r="L50" s="323"/>
      <c r="M50" s="425"/>
      <c r="N50" s="427"/>
    </row>
    <row r="51" spans="1:14" s="90" customFormat="1" ht="21.75" customHeight="1">
      <c r="A51" s="126" t="s">
        <v>83</v>
      </c>
      <c r="B51" s="126"/>
      <c r="C51" s="126"/>
      <c r="D51" s="312"/>
      <c r="E51" s="312"/>
      <c r="F51" s="312"/>
      <c r="G51" s="126"/>
      <c r="H51" s="312"/>
      <c r="I51" s="312"/>
      <c r="J51" s="126"/>
      <c r="K51" s="126"/>
      <c r="L51" s="312"/>
      <c r="M51" s="312"/>
      <c r="N51" s="319"/>
    </row>
    <row r="52" spans="1:14" ht="18" customHeight="1">
      <c r="A52" s="127" t="s">
        <v>114</v>
      </c>
      <c r="B52" s="127"/>
      <c r="C52" s="127"/>
      <c r="D52" s="313" t="s">
        <v>116</v>
      </c>
      <c r="E52" s="314"/>
      <c r="F52" s="314"/>
      <c r="G52" s="127"/>
      <c r="H52" s="314"/>
      <c r="I52" s="314"/>
      <c r="J52" s="127"/>
      <c r="K52" s="127"/>
      <c r="L52" s="314"/>
      <c r="M52" s="314"/>
      <c r="N52" s="319"/>
    </row>
    <row r="53" spans="1:14" ht="18" customHeight="1">
      <c r="A53" s="127"/>
      <c r="B53" s="127"/>
      <c r="C53" s="127"/>
      <c r="D53" s="314"/>
      <c r="E53" s="314"/>
      <c r="F53" s="314"/>
      <c r="G53" s="127"/>
      <c r="H53" s="314"/>
      <c r="I53" s="314"/>
      <c r="J53" s="127"/>
      <c r="K53" s="127"/>
      <c r="L53" s="314"/>
      <c r="M53" s="314"/>
      <c r="N53" s="319"/>
    </row>
    <row r="54" spans="1:14" ht="30" customHeight="1">
      <c r="A54" s="127" t="s">
        <v>115</v>
      </c>
      <c r="B54" s="127"/>
      <c r="C54" s="127"/>
      <c r="D54" s="320"/>
      <c r="E54" s="320"/>
      <c r="F54" s="133"/>
      <c r="G54" s="133"/>
      <c r="H54" s="133"/>
      <c r="I54" s="133"/>
      <c r="J54" s="321"/>
      <c r="K54" s="321"/>
      <c r="L54" s="138"/>
      <c r="M54" s="133"/>
      <c r="N54" s="133"/>
    </row>
    <row r="55" spans="1:14" ht="15.75">
      <c r="A55" s="129"/>
      <c r="B55" s="129"/>
      <c r="C55" s="129"/>
      <c r="D55" s="322"/>
      <c r="E55" s="322"/>
      <c r="F55" s="129"/>
      <c r="G55" s="129"/>
      <c r="H55" s="129"/>
      <c r="I55" s="133"/>
      <c r="J55" s="321"/>
      <c r="K55" s="321"/>
      <c r="L55" s="138"/>
      <c r="M55" s="133"/>
      <c r="N55" s="133"/>
    </row>
    <row r="56" spans="1:14" ht="12.75">
      <c r="A56" s="28"/>
      <c r="B56" s="28"/>
      <c r="C56" s="28"/>
      <c r="I56" s="28"/>
      <c r="J56" s="45"/>
      <c r="K56" s="45"/>
      <c r="L56" s="41"/>
      <c r="M56" s="13"/>
      <c r="N56" s="13"/>
    </row>
  </sheetData>
  <sheetProtection/>
  <mergeCells count="17">
    <mergeCell ref="A3:N3"/>
    <mergeCell ref="A4:N4"/>
    <mergeCell ref="A8:A9"/>
    <mergeCell ref="J1:N1"/>
    <mergeCell ref="A23:A24"/>
    <mergeCell ref="A22:H22"/>
    <mergeCell ref="I22:N22"/>
    <mergeCell ref="I7:N7"/>
    <mergeCell ref="A7:H7"/>
    <mergeCell ref="B8:B9"/>
    <mergeCell ref="B23:B24"/>
    <mergeCell ref="J23:J24"/>
    <mergeCell ref="A37:H37"/>
    <mergeCell ref="I37:N37"/>
    <mergeCell ref="A38:A39"/>
    <mergeCell ref="B38:B39"/>
    <mergeCell ref="J38:J39"/>
  </mergeCells>
  <printOptions horizontalCentered="1"/>
  <pageMargins left="0.2755905511811024" right="0.1968503937007874" top="0.2755905511811024" bottom="0.1968503937007874" header="0.15748031496062992" footer="0.15748031496062992"/>
  <pageSetup horizontalDpi="600" verticalDpi="600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86"/>
  <sheetViews>
    <sheetView view="pageBreakPreview" zoomScale="60" zoomScaleNormal="70" zoomScalePageLayoutView="0" workbookViewId="0" topLeftCell="A1">
      <selection activeCell="I2" sqref="I2"/>
    </sheetView>
  </sheetViews>
  <sheetFormatPr defaultColWidth="9.00390625" defaultRowHeight="12.75"/>
  <cols>
    <col min="1" max="1" width="2.625" style="6" bestFit="1" customWidth="1"/>
    <col min="2" max="2" width="29.375" style="7" customWidth="1"/>
    <col min="3" max="3" width="16.00390625" style="7" customWidth="1"/>
    <col min="4" max="4" width="7.75390625" style="7" customWidth="1"/>
    <col min="5" max="5" width="15.00390625" style="7" customWidth="1"/>
    <col min="6" max="6" width="11.75390625" style="7" customWidth="1"/>
    <col min="7" max="7" width="10.75390625" style="7" customWidth="1"/>
    <col min="8" max="8" width="6.625" style="7" customWidth="1"/>
    <col min="9" max="9" width="8.375" style="7" customWidth="1"/>
    <col min="10" max="10" width="6.625" style="7" customWidth="1"/>
    <col min="11" max="11" width="11.00390625" style="7" bestFit="1" customWidth="1"/>
    <col min="12" max="12" width="11.875" style="7" customWidth="1"/>
    <col min="13" max="13" width="11.00390625" style="7" bestFit="1" customWidth="1"/>
    <col min="14" max="14" width="10.25390625" style="7" customWidth="1"/>
    <col min="15" max="15" width="9.75390625" style="7" customWidth="1"/>
    <col min="16" max="16384" width="9.125" style="7" customWidth="1"/>
  </cols>
  <sheetData>
    <row r="1" spans="1:15" ht="77.25" customHeight="1">
      <c r="A1" s="306"/>
      <c r="B1" s="113"/>
      <c r="C1" s="113"/>
      <c r="D1" s="113"/>
      <c r="E1" s="113"/>
      <c r="F1" s="113"/>
      <c r="G1" s="113"/>
      <c r="H1" s="113"/>
      <c r="I1" s="543" t="s">
        <v>198</v>
      </c>
      <c r="J1" s="543"/>
      <c r="K1" s="543"/>
      <c r="L1" s="543"/>
      <c r="M1" s="543"/>
      <c r="N1" s="543"/>
      <c r="O1" s="543"/>
    </row>
    <row r="2" spans="1:15" ht="14.25" customHeight="1">
      <c r="A2" s="573" t="s">
        <v>78</v>
      </c>
      <c r="B2" s="573"/>
      <c r="C2" s="573"/>
      <c r="D2" s="573"/>
      <c r="E2" s="573"/>
      <c r="F2" s="573"/>
      <c r="G2" s="573"/>
      <c r="H2" s="573"/>
      <c r="I2" s="113"/>
      <c r="J2" s="569"/>
      <c r="K2" s="569"/>
      <c r="L2" s="569"/>
      <c r="M2" s="569"/>
      <c r="N2" s="569"/>
      <c r="O2" s="113"/>
    </row>
    <row r="3" spans="1:15" ht="14.25">
      <c r="A3" s="328"/>
      <c r="B3" s="328"/>
      <c r="C3" s="563"/>
      <c r="D3" s="563"/>
      <c r="E3" s="563"/>
      <c r="F3" s="328"/>
      <c r="G3" s="328"/>
      <c r="H3" s="328"/>
      <c r="I3" s="113"/>
      <c r="J3" s="113"/>
      <c r="K3" s="113"/>
      <c r="L3" s="113"/>
      <c r="M3" s="113"/>
      <c r="N3" s="113"/>
      <c r="O3" s="113"/>
    </row>
    <row r="4" spans="1:15" ht="14.25">
      <c r="A4" s="328"/>
      <c r="B4" s="328"/>
      <c r="C4" s="564" t="s">
        <v>119</v>
      </c>
      <c r="D4" s="564"/>
      <c r="E4" s="564"/>
      <c r="F4" s="328"/>
      <c r="G4" s="328"/>
      <c r="H4" s="328"/>
      <c r="I4" s="113"/>
      <c r="J4" s="113"/>
      <c r="K4" s="113"/>
      <c r="L4" s="113"/>
      <c r="M4" s="113"/>
      <c r="N4" s="113"/>
      <c r="O4" s="113"/>
    </row>
    <row r="5" spans="1:15" ht="12.75">
      <c r="A5" s="306"/>
      <c r="B5" s="113"/>
      <c r="C5" s="113"/>
      <c r="D5" s="113"/>
      <c r="E5" s="306" t="s">
        <v>22</v>
      </c>
      <c r="F5" s="113"/>
      <c r="G5" s="113"/>
      <c r="H5" s="113"/>
      <c r="I5" s="113"/>
      <c r="J5" s="113"/>
      <c r="K5" s="113"/>
      <c r="L5" s="113"/>
      <c r="M5" s="113"/>
      <c r="N5" s="113"/>
      <c r="O5" s="113"/>
    </row>
    <row r="6" spans="1:15" s="8" customFormat="1" ht="39" thickBot="1">
      <c r="A6" s="329" t="s">
        <v>23</v>
      </c>
      <c r="B6" s="330" t="s">
        <v>24</v>
      </c>
      <c r="C6" s="331">
        <f>SUM(C7:C10)</f>
        <v>0</v>
      </c>
      <c r="D6" s="332" t="s">
        <v>25</v>
      </c>
      <c r="E6" s="332">
        <v>1</v>
      </c>
      <c r="F6" s="332"/>
      <c r="G6" s="332"/>
      <c r="H6" s="332"/>
      <c r="I6" s="332"/>
      <c r="J6" s="332"/>
      <c r="K6" s="332"/>
      <c r="L6" s="332"/>
      <c r="M6" s="332"/>
      <c r="N6" s="332"/>
      <c r="O6" s="332"/>
    </row>
    <row r="7" spans="1:15" ht="16.5" thickBot="1">
      <c r="A7" s="306"/>
      <c r="B7" s="113" t="s">
        <v>26</v>
      </c>
      <c r="C7" s="99"/>
      <c r="D7" s="113" t="s">
        <v>25</v>
      </c>
      <c r="E7" s="113" t="e">
        <f>ROUND(C7/C6,3)</f>
        <v>#DIV/0!</v>
      </c>
      <c r="F7" s="113"/>
      <c r="G7" s="113"/>
      <c r="H7" s="113"/>
      <c r="I7" s="333"/>
      <c r="J7" s="334" t="s">
        <v>27</v>
      </c>
      <c r="K7" s="335"/>
      <c r="L7" s="335"/>
      <c r="M7" s="335"/>
      <c r="N7" s="335"/>
      <c r="O7" s="113"/>
    </row>
    <row r="8" spans="1:15" ht="16.5" thickBot="1">
      <c r="A8" s="306"/>
      <c r="B8" s="336" t="s">
        <v>28</v>
      </c>
      <c r="C8" s="99"/>
      <c r="D8" s="113" t="s">
        <v>25</v>
      </c>
      <c r="E8" s="113" t="e">
        <f>ROUND(C8/C6,3)</f>
        <v>#DIV/0!</v>
      </c>
      <c r="F8" s="113"/>
      <c r="G8" s="113"/>
      <c r="H8" s="113"/>
      <c r="I8" s="335"/>
      <c r="J8" s="337"/>
      <c r="K8" s="335"/>
      <c r="L8" s="335"/>
      <c r="M8" s="335"/>
      <c r="N8" s="335"/>
      <c r="O8" s="113"/>
    </row>
    <row r="9" spans="1:15" ht="16.5" thickBot="1">
      <c r="A9" s="306"/>
      <c r="B9" s="336" t="s">
        <v>29</v>
      </c>
      <c r="C9" s="99"/>
      <c r="D9" s="113" t="s">
        <v>25</v>
      </c>
      <c r="E9" s="113" t="e">
        <f>ROUND(C9/C6,3)</f>
        <v>#DIV/0!</v>
      </c>
      <c r="F9" s="113"/>
      <c r="G9" s="113"/>
      <c r="H9" s="113"/>
      <c r="I9" s="338"/>
      <c r="J9" s="334" t="s">
        <v>30</v>
      </c>
      <c r="K9" s="335"/>
      <c r="L9" s="335"/>
      <c r="M9" s="335"/>
      <c r="N9" s="335"/>
      <c r="O9" s="113"/>
    </row>
    <row r="10" spans="1:15" ht="12.75">
      <c r="A10" s="306"/>
      <c r="B10" s="336" t="s">
        <v>31</v>
      </c>
      <c r="C10" s="99"/>
      <c r="D10" s="113" t="s">
        <v>25</v>
      </c>
      <c r="E10" s="113" t="e">
        <f>E6-E7-E8-E9</f>
        <v>#DIV/0!</v>
      </c>
      <c r="F10" s="113"/>
      <c r="G10" s="113"/>
      <c r="H10" s="113"/>
      <c r="I10" s="113"/>
      <c r="J10" s="113"/>
      <c r="K10" s="113"/>
      <c r="L10" s="113"/>
      <c r="M10" s="113"/>
      <c r="N10" s="113"/>
      <c r="O10" s="113"/>
    </row>
    <row r="11" spans="1:15" ht="7.5" customHeight="1">
      <c r="A11" s="306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</row>
    <row r="12" spans="1:15" s="8" customFormat="1" ht="25.5">
      <c r="A12" s="329" t="s">
        <v>32</v>
      </c>
      <c r="B12" s="339" t="s">
        <v>33</v>
      </c>
      <c r="C12" s="340">
        <f>SUM(C13:C16)</f>
        <v>0</v>
      </c>
      <c r="D12" s="332" t="s">
        <v>34</v>
      </c>
      <c r="E12" s="332"/>
      <c r="F12" s="341" t="s">
        <v>35</v>
      </c>
      <c r="G12" s="342" t="e">
        <f>ROUND(C6/C12*1000,1)</f>
        <v>#DIV/0!</v>
      </c>
      <c r="H12" s="332" t="s">
        <v>25</v>
      </c>
      <c r="I12" s="332"/>
      <c r="J12" s="332"/>
      <c r="K12" s="332"/>
      <c r="L12" s="332"/>
      <c r="M12" s="332"/>
      <c r="N12" s="332"/>
      <c r="O12" s="332"/>
    </row>
    <row r="13" spans="1:15" ht="12.75">
      <c r="A13" s="306"/>
      <c r="B13" s="113" t="s">
        <v>36</v>
      </c>
      <c r="C13" s="99"/>
      <c r="D13" s="113" t="s">
        <v>34</v>
      </c>
      <c r="E13" s="113"/>
      <c r="F13" s="343"/>
      <c r="G13" s="113"/>
      <c r="H13" s="113"/>
      <c r="I13" s="113"/>
      <c r="J13" s="113"/>
      <c r="K13" s="113"/>
      <c r="L13" s="113"/>
      <c r="M13" s="113"/>
      <c r="N13" s="113"/>
      <c r="O13" s="113"/>
    </row>
    <row r="14" spans="1:15" ht="12.75">
      <c r="A14" s="306"/>
      <c r="B14" s="336" t="s">
        <v>37</v>
      </c>
      <c r="C14" s="99"/>
      <c r="D14" s="113" t="s">
        <v>34</v>
      </c>
      <c r="E14" s="113"/>
      <c r="F14" s="343"/>
      <c r="G14" s="113"/>
      <c r="H14" s="113"/>
      <c r="I14" s="113"/>
      <c r="J14" s="113"/>
      <c r="K14" s="113"/>
      <c r="L14" s="113"/>
      <c r="M14" s="113"/>
      <c r="N14" s="113"/>
      <c r="O14" s="113"/>
    </row>
    <row r="15" spans="1:15" ht="12.75">
      <c r="A15" s="306"/>
      <c r="B15" s="336" t="s">
        <v>38</v>
      </c>
      <c r="C15" s="99"/>
      <c r="D15" s="113" t="s">
        <v>34</v>
      </c>
      <c r="E15" s="113"/>
      <c r="F15" s="343"/>
      <c r="G15" s="113"/>
      <c r="H15" s="113"/>
      <c r="I15" s="113"/>
      <c r="J15" s="113"/>
      <c r="K15" s="113"/>
      <c r="L15" s="113"/>
      <c r="M15" s="113"/>
      <c r="N15" s="113"/>
      <c r="O15" s="113"/>
    </row>
    <row r="16" spans="1:15" ht="12.75">
      <c r="A16" s="306"/>
      <c r="B16" s="336" t="s">
        <v>39</v>
      </c>
      <c r="C16" s="99"/>
      <c r="D16" s="113" t="s">
        <v>34</v>
      </c>
      <c r="E16" s="113"/>
      <c r="F16" s="344"/>
      <c r="G16" s="113"/>
      <c r="H16" s="113"/>
      <c r="I16" s="113"/>
      <c r="J16" s="113"/>
      <c r="K16" s="113"/>
      <c r="L16" s="113"/>
      <c r="M16" s="113"/>
      <c r="N16" s="113"/>
      <c r="O16" s="113"/>
    </row>
    <row r="17" spans="1:15" ht="12.75">
      <c r="A17" s="306"/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</row>
    <row r="18" spans="1:15" s="10" customFormat="1" ht="12.75">
      <c r="A18" s="345" t="s">
        <v>40</v>
      </c>
      <c r="B18" s="346" t="s">
        <v>41</v>
      </c>
      <c r="C18" s="269"/>
      <c r="D18" s="269"/>
      <c r="E18" s="269"/>
      <c r="F18" s="269"/>
      <c r="G18" s="269"/>
      <c r="H18" s="269"/>
      <c r="I18" s="269"/>
      <c r="J18" s="269"/>
      <c r="K18" s="269"/>
      <c r="L18" s="269"/>
      <c r="M18" s="269"/>
      <c r="N18" s="269"/>
      <c r="O18" s="269"/>
    </row>
    <row r="19" spans="1:15" ht="12.75">
      <c r="A19" s="306"/>
      <c r="B19" s="113" t="s">
        <v>36</v>
      </c>
      <c r="C19" s="347" t="e">
        <f>C13/E13</f>
        <v>#DIV/0!</v>
      </c>
      <c r="D19" s="113" t="s">
        <v>42</v>
      </c>
      <c r="E19" s="348" t="s">
        <v>43</v>
      </c>
      <c r="F19" s="113"/>
      <c r="G19" s="113"/>
      <c r="H19" s="113"/>
      <c r="I19" s="113"/>
      <c r="J19" s="113"/>
      <c r="K19" s="113"/>
      <c r="L19" s="113"/>
      <c r="M19" s="113"/>
      <c r="N19" s="113"/>
      <c r="O19" s="113"/>
    </row>
    <row r="20" spans="1:15" ht="12.75">
      <c r="A20" s="306"/>
      <c r="B20" s="336" t="s">
        <v>37</v>
      </c>
      <c r="C20" s="349" t="e">
        <f>C14/E14</f>
        <v>#DIV/0!</v>
      </c>
      <c r="D20" s="113" t="s">
        <v>42</v>
      </c>
      <c r="E20" s="348" t="s">
        <v>43</v>
      </c>
      <c r="F20" s="113"/>
      <c r="G20" s="113"/>
      <c r="H20" s="113"/>
      <c r="I20" s="113"/>
      <c r="J20" s="113"/>
      <c r="K20" s="113"/>
      <c r="L20" s="113"/>
      <c r="M20" s="113"/>
      <c r="N20" s="113"/>
      <c r="O20" s="113"/>
    </row>
    <row r="21" spans="1:15" ht="12.75">
      <c r="A21" s="306"/>
      <c r="B21" s="336" t="s">
        <v>38</v>
      </c>
      <c r="C21" s="349" t="e">
        <f>C15/E15</f>
        <v>#DIV/0!</v>
      </c>
      <c r="D21" s="113" t="s">
        <v>42</v>
      </c>
      <c r="E21" s="348" t="s">
        <v>43</v>
      </c>
      <c r="F21" s="113"/>
      <c r="G21" s="113"/>
      <c r="H21" s="113"/>
      <c r="I21" s="113"/>
      <c r="J21" s="113"/>
      <c r="K21" s="113"/>
      <c r="L21" s="113"/>
      <c r="M21" s="113"/>
      <c r="N21" s="113"/>
      <c r="O21" s="113"/>
    </row>
    <row r="22" spans="1:15" ht="12.75">
      <c r="A22" s="306"/>
      <c r="B22" s="336" t="s">
        <v>39</v>
      </c>
      <c r="C22" s="349" t="e">
        <f>C16/E16</f>
        <v>#DIV/0!</v>
      </c>
      <c r="D22" s="113" t="s">
        <v>42</v>
      </c>
      <c r="E22" s="348" t="s">
        <v>43</v>
      </c>
      <c r="F22" s="113"/>
      <c r="G22" s="113"/>
      <c r="H22" s="113"/>
      <c r="I22" s="113"/>
      <c r="J22" s="113"/>
      <c r="K22" s="113"/>
      <c r="L22" s="113"/>
      <c r="M22" s="113"/>
      <c r="N22" s="113"/>
      <c r="O22" s="113"/>
    </row>
    <row r="23" spans="1:15" ht="8.25" customHeight="1">
      <c r="A23" s="306"/>
      <c r="B23" s="336"/>
      <c r="C23" s="350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</row>
    <row r="24" spans="1:15" ht="12.75">
      <c r="A24" s="306"/>
      <c r="B24" s="351"/>
      <c r="C24" s="113"/>
      <c r="D24" s="113"/>
      <c r="E24" s="306" t="s">
        <v>44</v>
      </c>
      <c r="F24" s="306" t="s">
        <v>22</v>
      </c>
      <c r="G24" s="113"/>
      <c r="H24" s="113"/>
      <c r="I24" s="113"/>
      <c r="J24" s="113"/>
      <c r="K24" s="113"/>
      <c r="L24" s="113"/>
      <c r="M24" s="113"/>
      <c r="N24" s="113"/>
      <c r="O24" s="113"/>
    </row>
    <row r="25" spans="1:15" s="10" customFormat="1" ht="12.75">
      <c r="A25" s="345" t="s">
        <v>45</v>
      </c>
      <c r="B25" s="269" t="s">
        <v>46</v>
      </c>
      <c r="C25" s="352">
        <f>C6</f>
        <v>0</v>
      </c>
      <c r="D25" s="269" t="s">
        <v>25</v>
      </c>
      <c r="E25" s="352">
        <f>C12</f>
        <v>0</v>
      </c>
      <c r="F25" s="352">
        <v>1</v>
      </c>
      <c r="G25" s="269"/>
      <c r="H25" s="269"/>
      <c r="I25" s="269"/>
      <c r="J25" s="269"/>
      <c r="K25" s="269"/>
      <c r="L25" s="269"/>
      <c r="M25" s="269"/>
      <c r="N25" s="269"/>
      <c r="O25" s="269"/>
    </row>
    <row r="26" spans="1:15" ht="12.75">
      <c r="A26" s="306"/>
      <c r="B26" s="113" t="s">
        <v>47</v>
      </c>
      <c r="C26" s="288">
        <f>C25-C27</f>
        <v>0</v>
      </c>
      <c r="D26" s="113" t="s">
        <v>25</v>
      </c>
      <c r="E26" s="353" t="e">
        <f>ROUND(C26/G12*1000,0)</f>
        <v>#DIV/0!</v>
      </c>
      <c r="F26" s="353" t="e">
        <f>ROUND(E26/E25,3)</f>
        <v>#DIV/0!</v>
      </c>
      <c r="G26" s="113"/>
      <c r="H26" s="113"/>
      <c r="I26" s="113"/>
      <c r="J26" s="113"/>
      <c r="K26" s="113"/>
      <c r="L26" s="113"/>
      <c r="M26" s="113"/>
      <c r="N26" s="113"/>
      <c r="O26" s="113"/>
    </row>
    <row r="27" spans="1:15" ht="12.75">
      <c r="A27" s="306"/>
      <c r="B27" s="113" t="s">
        <v>48</v>
      </c>
      <c r="C27" s="288"/>
      <c r="D27" s="113" t="s">
        <v>25</v>
      </c>
      <c r="E27" s="353" t="e">
        <f>ROUND(C27/G12*1000,0)</f>
        <v>#DIV/0!</v>
      </c>
      <c r="F27" s="353" t="e">
        <f>ROUND(E27/E25,3)</f>
        <v>#DIV/0!</v>
      </c>
      <c r="G27" s="113"/>
      <c r="H27" s="113"/>
      <c r="I27" s="113"/>
      <c r="J27" s="113"/>
      <c r="K27" s="113"/>
      <c r="L27" s="113"/>
      <c r="M27" s="113"/>
      <c r="N27" s="113"/>
      <c r="O27" s="113"/>
    </row>
    <row r="28" spans="1:15" ht="12.75">
      <c r="A28" s="306"/>
      <c r="B28" s="113" t="s">
        <v>49</v>
      </c>
      <c r="C28" s="288"/>
      <c r="D28" s="113" t="s">
        <v>25</v>
      </c>
      <c r="E28" s="353" t="e">
        <f>E25-E26-E27</f>
        <v>#DIV/0!</v>
      </c>
      <c r="F28" s="353" t="e">
        <f>F25-F26-F27</f>
        <v>#DIV/0!</v>
      </c>
      <c r="G28" s="113"/>
      <c r="H28" s="113"/>
      <c r="I28" s="113"/>
      <c r="J28" s="113"/>
      <c r="K28" s="113"/>
      <c r="L28" s="113"/>
      <c r="M28" s="113"/>
      <c r="N28" s="113"/>
      <c r="O28" s="113"/>
    </row>
    <row r="29" spans="1:15" ht="12.75">
      <c r="A29" s="306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</row>
    <row r="30" spans="1:15" s="8" customFormat="1" ht="38.25">
      <c r="A30" s="329" t="s">
        <v>50</v>
      </c>
      <c r="B30" s="339" t="s">
        <v>51</v>
      </c>
      <c r="C30" s="340">
        <f>C31+C35+C39+C43</f>
        <v>0</v>
      </c>
      <c r="D30" s="332" t="s">
        <v>34</v>
      </c>
      <c r="E30" s="332"/>
      <c r="F30" s="332"/>
      <c r="G30" s="332"/>
      <c r="H30" s="332"/>
      <c r="I30" s="332"/>
      <c r="J30" s="332"/>
      <c r="K30" s="332"/>
      <c r="L30" s="332"/>
      <c r="M30" s="332"/>
      <c r="N30" s="332"/>
      <c r="O30" s="332"/>
    </row>
    <row r="31" spans="1:15" ht="12.75">
      <c r="A31" s="306"/>
      <c r="B31" s="113" t="s">
        <v>36</v>
      </c>
      <c r="C31" s="99">
        <f>C13</f>
        <v>0</v>
      </c>
      <c r="D31" s="113" t="s">
        <v>34</v>
      </c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</row>
    <row r="32" spans="1:15" ht="12.75">
      <c r="A32" s="306"/>
      <c r="B32" s="354" t="s">
        <v>52</v>
      </c>
      <c r="C32" s="355">
        <f>C31-C33</f>
        <v>0</v>
      </c>
      <c r="D32" s="356" t="s">
        <v>34</v>
      </c>
      <c r="E32" s="306" t="s">
        <v>53</v>
      </c>
      <c r="F32" s="113"/>
      <c r="G32" s="113"/>
      <c r="H32" s="113"/>
      <c r="I32" s="113"/>
      <c r="J32" s="113"/>
      <c r="K32" s="113"/>
      <c r="L32" s="113"/>
      <c r="M32" s="113"/>
      <c r="N32" s="113"/>
      <c r="O32" s="113"/>
    </row>
    <row r="33" spans="1:15" ht="12.75">
      <c r="A33" s="306"/>
      <c r="B33" s="354" t="s">
        <v>54</v>
      </c>
      <c r="C33" s="355"/>
      <c r="D33" s="356" t="s">
        <v>34</v>
      </c>
      <c r="E33" s="565">
        <f>C33+C34</f>
        <v>0</v>
      </c>
      <c r="F33" s="113"/>
      <c r="G33" s="113"/>
      <c r="H33" s="113"/>
      <c r="I33" s="113"/>
      <c r="J33" s="113"/>
      <c r="K33" s="113"/>
      <c r="L33" s="113"/>
      <c r="M33" s="113"/>
      <c r="N33" s="113"/>
      <c r="O33" s="113"/>
    </row>
    <row r="34" spans="1:15" ht="12.75">
      <c r="A34" s="306"/>
      <c r="B34" s="354" t="s">
        <v>55</v>
      </c>
      <c r="C34" s="355">
        <v>0</v>
      </c>
      <c r="D34" s="356" t="s">
        <v>34</v>
      </c>
      <c r="E34" s="565"/>
      <c r="F34" s="113"/>
      <c r="G34" s="113"/>
      <c r="H34" s="113"/>
      <c r="I34" s="113"/>
      <c r="J34" s="113"/>
      <c r="K34" s="113"/>
      <c r="L34" s="113"/>
      <c r="M34" s="113"/>
      <c r="N34" s="113"/>
      <c r="O34" s="113"/>
    </row>
    <row r="35" spans="1:15" ht="12.75">
      <c r="A35" s="306"/>
      <c r="B35" s="336" t="s">
        <v>37</v>
      </c>
      <c r="C35" s="355">
        <f>C14</f>
        <v>0</v>
      </c>
      <c r="D35" s="113" t="s">
        <v>34</v>
      </c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</row>
    <row r="36" spans="1:15" ht="12.75">
      <c r="A36" s="306"/>
      <c r="B36" s="354" t="s">
        <v>52</v>
      </c>
      <c r="C36" s="355">
        <f>C35-C37</f>
        <v>0</v>
      </c>
      <c r="D36" s="356" t="s">
        <v>34</v>
      </c>
      <c r="E36" s="306" t="s">
        <v>53</v>
      </c>
      <c r="F36" s="113"/>
      <c r="G36" s="113"/>
      <c r="H36" s="113"/>
      <c r="I36" s="113"/>
      <c r="J36" s="113"/>
      <c r="K36" s="113"/>
      <c r="L36" s="113"/>
      <c r="M36" s="113"/>
      <c r="N36" s="113"/>
      <c r="O36" s="113"/>
    </row>
    <row r="37" spans="1:15" ht="12.75">
      <c r="A37" s="306"/>
      <c r="B37" s="354" t="s">
        <v>54</v>
      </c>
      <c r="C37" s="355"/>
      <c r="D37" s="356" t="s">
        <v>34</v>
      </c>
      <c r="E37" s="565">
        <f>C37+C38</f>
        <v>0</v>
      </c>
      <c r="F37" s="113"/>
      <c r="G37" s="113"/>
      <c r="H37" s="113"/>
      <c r="I37" s="113"/>
      <c r="J37" s="113"/>
      <c r="K37" s="113"/>
      <c r="L37" s="113"/>
      <c r="M37" s="113"/>
      <c r="N37" s="113"/>
      <c r="O37" s="113"/>
    </row>
    <row r="38" spans="1:15" ht="12.75">
      <c r="A38" s="306"/>
      <c r="B38" s="354" t="s">
        <v>55</v>
      </c>
      <c r="C38" s="355">
        <v>0</v>
      </c>
      <c r="D38" s="356" t="s">
        <v>34</v>
      </c>
      <c r="E38" s="565"/>
      <c r="F38" s="113"/>
      <c r="G38" s="113"/>
      <c r="H38" s="113"/>
      <c r="I38" s="113"/>
      <c r="J38" s="113"/>
      <c r="K38" s="113"/>
      <c r="L38" s="113"/>
      <c r="M38" s="113"/>
      <c r="N38" s="113"/>
      <c r="O38" s="113"/>
    </row>
    <row r="39" spans="1:15" ht="12.75">
      <c r="A39" s="306"/>
      <c r="B39" s="336" t="s">
        <v>38</v>
      </c>
      <c r="C39" s="355">
        <f>C15</f>
        <v>0</v>
      </c>
      <c r="D39" s="113" t="s">
        <v>34</v>
      </c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</row>
    <row r="40" spans="1:15" ht="12.75">
      <c r="A40" s="306"/>
      <c r="B40" s="354" t="s">
        <v>52</v>
      </c>
      <c r="C40" s="355">
        <f>C39-C41</f>
        <v>0</v>
      </c>
      <c r="D40" s="357" t="s">
        <v>34</v>
      </c>
      <c r="E40" s="306" t="s">
        <v>53</v>
      </c>
      <c r="F40" s="113"/>
      <c r="G40" s="113"/>
      <c r="H40" s="113"/>
      <c r="I40" s="113"/>
      <c r="J40" s="113"/>
      <c r="K40" s="113"/>
      <c r="L40" s="113"/>
      <c r="M40" s="113"/>
      <c r="N40" s="113"/>
      <c r="O40" s="113"/>
    </row>
    <row r="41" spans="1:15" ht="12.75">
      <c r="A41" s="306"/>
      <c r="B41" s="354" t="s">
        <v>54</v>
      </c>
      <c r="C41" s="355"/>
      <c r="D41" s="357" t="s">
        <v>34</v>
      </c>
      <c r="E41" s="565">
        <f>C41+C42</f>
        <v>0</v>
      </c>
      <c r="F41" s="113"/>
      <c r="G41" s="113"/>
      <c r="H41" s="113"/>
      <c r="I41" s="113"/>
      <c r="J41" s="113"/>
      <c r="K41" s="113"/>
      <c r="L41" s="113"/>
      <c r="M41" s="113"/>
      <c r="N41" s="113"/>
      <c r="O41" s="113"/>
    </row>
    <row r="42" spans="1:15" ht="12.75">
      <c r="A42" s="306"/>
      <c r="B42" s="354" t="s">
        <v>55</v>
      </c>
      <c r="C42" s="355">
        <v>0</v>
      </c>
      <c r="D42" s="357" t="s">
        <v>34</v>
      </c>
      <c r="E42" s="565"/>
      <c r="F42" s="113"/>
      <c r="G42" s="113"/>
      <c r="H42" s="113"/>
      <c r="I42" s="113"/>
      <c r="J42" s="113"/>
      <c r="K42" s="113"/>
      <c r="L42" s="113"/>
      <c r="M42" s="113"/>
      <c r="N42" s="113"/>
      <c r="O42" s="113"/>
    </row>
    <row r="43" spans="1:15" ht="12.75">
      <c r="A43" s="306"/>
      <c r="B43" s="336" t="s">
        <v>39</v>
      </c>
      <c r="C43" s="355">
        <f>C16</f>
        <v>0</v>
      </c>
      <c r="D43" s="113" t="s">
        <v>34</v>
      </c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</row>
    <row r="44" spans="1:15" ht="12.75">
      <c r="A44" s="306"/>
      <c r="B44" s="354" t="s">
        <v>52</v>
      </c>
      <c r="C44" s="355">
        <f>C43-C45</f>
        <v>0</v>
      </c>
      <c r="D44" s="357" t="s">
        <v>34</v>
      </c>
      <c r="E44" s="306" t="s">
        <v>53</v>
      </c>
      <c r="F44" s="113"/>
      <c r="G44" s="113"/>
      <c r="H44" s="113"/>
      <c r="I44" s="113"/>
      <c r="J44" s="113"/>
      <c r="K44" s="113"/>
      <c r="L44" s="113"/>
      <c r="M44" s="113"/>
      <c r="N44" s="113"/>
      <c r="O44" s="113"/>
    </row>
    <row r="45" spans="1:15" ht="12.75">
      <c r="A45" s="306"/>
      <c r="B45" s="354" t="s">
        <v>54</v>
      </c>
      <c r="C45" s="355"/>
      <c r="D45" s="357" t="s">
        <v>34</v>
      </c>
      <c r="E45" s="565">
        <f>C45+C46</f>
        <v>0</v>
      </c>
      <c r="F45" s="113"/>
      <c r="G45" s="113"/>
      <c r="H45" s="113"/>
      <c r="I45" s="113"/>
      <c r="J45" s="113"/>
      <c r="K45" s="113"/>
      <c r="L45" s="113"/>
      <c r="M45" s="113"/>
      <c r="N45" s="113"/>
      <c r="O45" s="113"/>
    </row>
    <row r="46" spans="1:15" ht="12.75">
      <c r="A46" s="306"/>
      <c r="B46" s="354" t="s">
        <v>55</v>
      </c>
      <c r="C46" s="355">
        <v>0</v>
      </c>
      <c r="D46" s="357" t="s">
        <v>34</v>
      </c>
      <c r="E46" s="565"/>
      <c r="F46" s="113"/>
      <c r="G46" s="113"/>
      <c r="H46" s="113"/>
      <c r="I46" s="113"/>
      <c r="J46" s="113"/>
      <c r="K46" s="113"/>
      <c r="L46" s="113"/>
      <c r="M46" s="113"/>
      <c r="N46" s="113"/>
      <c r="O46" s="113"/>
    </row>
    <row r="47" spans="1:15" ht="12.75">
      <c r="A47" s="306"/>
      <c r="B47" s="113"/>
      <c r="C47" s="106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</row>
    <row r="48" spans="1:15" s="8" customFormat="1" ht="38.25">
      <c r="A48" s="329" t="s">
        <v>56</v>
      </c>
      <c r="B48" s="330" t="s">
        <v>57</v>
      </c>
      <c r="C48" s="331">
        <f>C49+C50+C51+C52</f>
        <v>0</v>
      </c>
      <c r="D48" s="332" t="s">
        <v>34</v>
      </c>
      <c r="E48" s="358" t="s">
        <v>22</v>
      </c>
      <c r="F48" s="359" t="s">
        <v>43</v>
      </c>
      <c r="G48" s="332"/>
      <c r="H48" s="332"/>
      <c r="I48" s="332"/>
      <c r="J48" s="332"/>
      <c r="K48" s="332"/>
      <c r="L48" s="332"/>
      <c r="M48" s="332"/>
      <c r="N48" s="332"/>
      <c r="O48" s="332"/>
    </row>
    <row r="49" spans="1:15" ht="12.75">
      <c r="A49" s="306"/>
      <c r="B49" s="113" t="s">
        <v>36</v>
      </c>
      <c r="C49" s="99"/>
      <c r="D49" s="113" t="s">
        <v>34</v>
      </c>
      <c r="E49" s="353" t="e">
        <f>ROUND(C49/C31,3)</f>
        <v>#DIV/0!</v>
      </c>
      <c r="F49" s="359" t="s">
        <v>43</v>
      </c>
      <c r="G49" s="113"/>
      <c r="H49" s="113"/>
      <c r="I49" s="113"/>
      <c r="J49" s="113"/>
      <c r="K49" s="113"/>
      <c r="L49" s="113"/>
      <c r="M49" s="113"/>
      <c r="N49" s="113"/>
      <c r="O49" s="113"/>
    </row>
    <row r="50" spans="1:15" ht="12.75">
      <c r="A50" s="306"/>
      <c r="B50" s="336" t="s">
        <v>37</v>
      </c>
      <c r="C50" s="99"/>
      <c r="D50" s="113" t="s">
        <v>42</v>
      </c>
      <c r="E50" s="353" t="e">
        <f>ROUND(C50/C35,3)</f>
        <v>#DIV/0!</v>
      </c>
      <c r="F50" s="359" t="s">
        <v>43</v>
      </c>
      <c r="G50" s="113"/>
      <c r="H50" s="113"/>
      <c r="I50" s="113"/>
      <c r="J50" s="113"/>
      <c r="K50" s="113"/>
      <c r="L50" s="113"/>
      <c r="M50" s="113"/>
      <c r="N50" s="113"/>
      <c r="O50" s="113"/>
    </row>
    <row r="51" spans="1:15" ht="12.75">
      <c r="A51" s="306"/>
      <c r="B51" s="336" t="s">
        <v>38</v>
      </c>
      <c r="C51" s="99"/>
      <c r="D51" s="113" t="s">
        <v>34</v>
      </c>
      <c r="E51" s="353" t="e">
        <f>ROUND(C51/C39,3)</f>
        <v>#DIV/0!</v>
      </c>
      <c r="F51" s="359" t="s">
        <v>43</v>
      </c>
      <c r="G51" s="113"/>
      <c r="H51" s="113"/>
      <c r="I51" s="113"/>
      <c r="J51" s="113"/>
      <c r="K51" s="113"/>
      <c r="L51" s="113"/>
      <c r="M51" s="113"/>
      <c r="N51" s="113"/>
      <c r="O51" s="113"/>
    </row>
    <row r="52" spans="1:15" ht="12.75">
      <c r="A52" s="306"/>
      <c r="B52" s="336" t="s">
        <v>39</v>
      </c>
      <c r="C52" s="99"/>
      <c r="D52" s="113" t="s">
        <v>42</v>
      </c>
      <c r="E52" s="353" t="e">
        <f>ROUND(C52/C43,3)</f>
        <v>#DIV/0!</v>
      </c>
      <c r="F52" s="359" t="s">
        <v>43</v>
      </c>
      <c r="G52" s="113"/>
      <c r="H52" s="113"/>
      <c r="I52" s="113"/>
      <c r="J52" s="113"/>
      <c r="K52" s="113"/>
      <c r="L52" s="113"/>
      <c r="M52" s="113"/>
      <c r="N52" s="113"/>
      <c r="O52" s="113"/>
    </row>
    <row r="53" spans="1:15" ht="12.75">
      <c r="A53" s="306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</row>
    <row r="54" spans="1:15" ht="12.75">
      <c r="A54" s="306" t="s">
        <v>58</v>
      </c>
      <c r="B54" s="346" t="s">
        <v>148</v>
      </c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</row>
    <row r="55" spans="1:15" ht="12.75">
      <c r="A55" s="306"/>
      <c r="B55" s="346"/>
      <c r="C55" s="306" t="s">
        <v>59</v>
      </c>
      <c r="D55" s="306" t="s">
        <v>60</v>
      </c>
      <c r="E55" s="306" t="s">
        <v>61</v>
      </c>
      <c r="F55" s="113"/>
      <c r="G55" s="113"/>
      <c r="H55" s="113"/>
      <c r="I55" s="113"/>
      <c r="J55" s="113"/>
      <c r="K55" s="113"/>
      <c r="L55" s="113"/>
      <c r="M55" s="113"/>
      <c r="N55" s="113"/>
      <c r="O55" s="113"/>
    </row>
    <row r="56" spans="1:15" ht="12.75">
      <c r="A56" s="306"/>
      <c r="B56" s="360" t="s">
        <v>79</v>
      </c>
      <c r="C56" s="288"/>
      <c r="D56" s="288"/>
      <c r="E56" s="288"/>
      <c r="F56" s="113" t="s">
        <v>62</v>
      </c>
      <c r="G56" s="113"/>
      <c r="H56" s="113"/>
      <c r="I56" s="140" t="e">
        <f>C19</f>
        <v>#DIV/0!</v>
      </c>
      <c r="J56" s="113"/>
      <c r="K56" s="113"/>
      <c r="L56" s="113"/>
      <c r="M56" s="113"/>
      <c r="N56" s="113"/>
      <c r="O56" s="113"/>
    </row>
    <row r="57" spans="1:15" ht="12.75">
      <c r="A57" s="306"/>
      <c r="B57" s="360" t="s">
        <v>63</v>
      </c>
      <c r="C57" s="288"/>
      <c r="D57" s="288"/>
      <c r="E57" s="288"/>
      <c r="F57" s="113" t="s">
        <v>62</v>
      </c>
      <c r="G57" s="113"/>
      <c r="H57" s="113"/>
      <c r="I57" s="140" t="e">
        <f>C20</f>
        <v>#DIV/0!</v>
      </c>
      <c r="J57" s="113"/>
      <c r="K57" s="113"/>
      <c r="L57" s="113"/>
      <c r="M57" s="113"/>
      <c r="N57" s="113"/>
      <c r="O57" s="113"/>
    </row>
    <row r="58" spans="1:15" ht="12.75">
      <c r="A58" s="306"/>
      <c r="B58" s="360" t="s">
        <v>64</v>
      </c>
      <c r="C58" s="288"/>
      <c r="D58" s="288"/>
      <c r="E58" s="288"/>
      <c r="F58" s="113" t="s">
        <v>62</v>
      </c>
      <c r="G58" s="113"/>
      <c r="H58" s="113"/>
      <c r="I58" s="140" t="e">
        <f>C21</f>
        <v>#DIV/0!</v>
      </c>
      <c r="J58" s="113"/>
      <c r="K58" s="113"/>
      <c r="L58" s="113"/>
      <c r="M58" s="113"/>
      <c r="N58" s="113"/>
      <c r="O58" s="113"/>
    </row>
    <row r="59" spans="1:15" ht="12.75">
      <c r="A59" s="306"/>
      <c r="B59" s="360" t="s">
        <v>97</v>
      </c>
      <c r="C59" s="288"/>
      <c r="D59" s="288"/>
      <c r="E59" s="288"/>
      <c r="F59" s="113" t="s">
        <v>62</v>
      </c>
      <c r="G59" s="113"/>
      <c r="H59" s="113"/>
      <c r="I59" s="350" t="e">
        <f>C22</f>
        <v>#DIV/0!</v>
      </c>
      <c r="J59" s="113"/>
      <c r="K59" s="113"/>
      <c r="L59" s="113"/>
      <c r="M59" s="113"/>
      <c r="N59" s="113"/>
      <c r="O59" s="113"/>
    </row>
    <row r="60" spans="1:15" ht="12.75">
      <c r="A60" s="306"/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</row>
    <row r="61" spans="1:15" s="10" customFormat="1" ht="12.75">
      <c r="A61" s="345" t="s">
        <v>65</v>
      </c>
      <c r="B61" s="346" t="s">
        <v>172</v>
      </c>
      <c r="C61" s="269"/>
      <c r="D61" s="269"/>
      <c r="E61" s="269"/>
      <c r="F61" s="269"/>
      <c r="G61" s="269"/>
      <c r="H61" s="571"/>
      <c r="I61" s="571"/>
      <c r="J61" s="269"/>
      <c r="K61" s="572"/>
      <c r="L61" s="572"/>
      <c r="M61" s="269"/>
      <c r="N61" s="269"/>
      <c r="O61" s="269"/>
    </row>
    <row r="62" spans="1:15" s="10" customFormat="1" ht="12.75">
      <c r="A62" s="345"/>
      <c r="B62" s="566"/>
      <c r="C62" s="561" t="s">
        <v>66</v>
      </c>
      <c r="D62" s="561"/>
      <c r="E62" s="561"/>
      <c r="F62" s="561"/>
      <c r="G62" s="561"/>
      <c r="H62" s="561" t="s">
        <v>67</v>
      </c>
      <c r="I62" s="561"/>
      <c r="J62" s="561"/>
      <c r="K62" s="561" t="s">
        <v>81</v>
      </c>
      <c r="L62" s="561"/>
      <c r="M62" s="561"/>
      <c r="N62" s="561"/>
      <c r="O62" s="561"/>
    </row>
    <row r="63" spans="1:15" s="10" customFormat="1" ht="12.75">
      <c r="A63" s="345"/>
      <c r="B63" s="567"/>
      <c r="C63" s="561" t="s">
        <v>68</v>
      </c>
      <c r="D63" s="561" t="s">
        <v>69</v>
      </c>
      <c r="E63" s="561"/>
      <c r="F63" s="561"/>
      <c r="G63" s="561"/>
      <c r="H63" s="561" t="s">
        <v>68</v>
      </c>
      <c r="I63" s="561" t="s">
        <v>70</v>
      </c>
      <c r="J63" s="561"/>
      <c r="K63" s="561" t="s">
        <v>68</v>
      </c>
      <c r="L63" s="561" t="s">
        <v>69</v>
      </c>
      <c r="M63" s="561"/>
      <c r="N63" s="561"/>
      <c r="O63" s="561"/>
    </row>
    <row r="64" spans="1:15" s="10" customFormat="1" ht="12.75">
      <c r="A64" s="345"/>
      <c r="B64" s="567"/>
      <c r="C64" s="561"/>
      <c r="D64" s="561" t="s">
        <v>71</v>
      </c>
      <c r="E64" s="561"/>
      <c r="F64" s="561" t="s">
        <v>72</v>
      </c>
      <c r="G64" s="561"/>
      <c r="H64" s="561"/>
      <c r="I64" s="562" t="s">
        <v>71</v>
      </c>
      <c r="J64" s="562" t="s">
        <v>72</v>
      </c>
      <c r="K64" s="561"/>
      <c r="L64" s="561" t="s">
        <v>71</v>
      </c>
      <c r="M64" s="561"/>
      <c r="N64" s="561" t="s">
        <v>72</v>
      </c>
      <c r="O64" s="561"/>
    </row>
    <row r="65" spans="1:15" s="10" customFormat="1" ht="45" customHeight="1">
      <c r="A65" s="345"/>
      <c r="B65" s="568"/>
      <c r="C65" s="561"/>
      <c r="D65" s="361" t="s">
        <v>73</v>
      </c>
      <c r="E65" s="361" t="s">
        <v>74</v>
      </c>
      <c r="F65" s="361" t="s">
        <v>73</v>
      </c>
      <c r="G65" s="361" t="s">
        <v>74</v>
      </c>
      <c r="H65" s="561"/>
      <c r="I65" s="562"/>
      <c r="J65" s="562"/>
      <c r="K65" s="561"/>
      <c r="L65" s="361" t="s">
        <v>73</v>
      </c>
      <c r="M65" s="361" t="s">
        <v>74</v>
      </c>
      <c r="N65" s="361" t="s">
        <v>73</v>
      </c>
      <c r="O65" s="361" t="s">
        <v>74</v>
      </c>
    </row>
    <row r="66" spans="1:15" s="10" customFormat="1" ht="12.75">
      <c r="A66" s="345"/>
      <c r="B66" s="362" t="s">
        <v>75</v>
      </c>
      <c r="C66" s="363" t="e">
        <f>ROUND(K66/H66,8)</f>
        <v>#DIV/0!</v>
      </c>
      <c r="D66" s="101">
        <f>D67</f>
        <v>75</v>
      </c>
      <c r="E66" s="363" t="e">
        <f>C66-D66</f>
        <v>#DIV/0!</v>
      </c>
      <c r="F66" s="364" t="e">
        <f aca="true" t="shared" si="0" ref="F66:F80">IF(C66&gt;110,110,IF(C66&lt;110,C66))</f>
        <v>#DIV/0!</v>
      </c>
      <c r="G66" s="364" t="e">
        <f>C66-F66</f>
        <v>#DIV/0!</v>
      </c>
      <c r="H66" s="101">
        <f aca="true" t="shared" si="1" ref="H66:O66">SUM(H67:H70)</f>
        <v>0</v>
      </c>
      <c r="I66" s="101">
        <f t="shared" si="1"/>
        <v>0</v>
      </c>
      <c r="J66" s="101">
        <f t="shared" si="1"/>
        <v>0</v>
      </c>
      <c r="K66" s="365">
        <f>SUM(K67:K70)</f>
        <v>0</v>
      </c>
      <c r="L66" s="366">
        <f t="shared" si="1"/>
        <v>0</v>
      </c>
      <c r="M66" s="367">
        <f t="shared" si="1"/>
        <v>0</v>
      </c>
      <c r="N66" s="367">
        <f t="shared" si="1"/>
        <v>0</v>
      </c>
      <c r="O66" s="367">
        <f t="shared" si="1"/>
        <v>0</v>
      </c>
    </row>
    <row r="67" spans="1:15" ht="12.75">
      <c r="A67" s="306"/>
      <c r="B67" s="368" t="s">
        <v>76</v>
      </c>
      <c r="C67" s="353">
        <f>C56</f>
        <v>0</v>
      </c>
      <c r="D67" s="353">
        <v>75</v>
      </c>
      <c r="E67" s="353">
        <f aca="true" t="shared" si="2" ref="E67:E80">C67-D67</f>
        <v>-75</v>
      </c>
      <c r="F67" s="369">
        <f t="shared" si="0"/>
        <v>0</v>
      </c>
      <c r="G67" s="353">
        <f aca="true" t="shared" si="3" ref="G67:G75">C67-F67</f>
        <v>0</v>
      </c>
      <c r="H67" s="353">
        <f>C32</f>
        <v>0</v>
      </c>
      <c r="I67" s="353">
        <f>H67-J67</f>
        <v>0</v>
      </c>
      <c r="J67" s="99">
        <f>C49-J72</f>
        <v>0</v>
      </c>
      <c r="K67" s="370">
        <f>SUM(L67:O67)</f>
        <v>0</v>
      </c>
      <c r="L67" s="371">
        <f>ROUND(D67*I67,4)</f>
        <v>0</v>
      </c>
      <c r="M67" s="371">
        <f>ROUND(E67*I67,4)</f>
        <v>0</v>
      </c>
      <c r="N67" s="371">
        <f>ROUND(F67*J67,4)</f>
        <v>0</v>
      </c>
      <c r="O67" s="371">
        <f>ROUND(G67*J67,4)</f>
        <v>0</v>
      </c>
    </row>
    <row r="68" spans="1:15" ht="12.75">
      <c r="A68" s="306"/>
      <c r="B68" s="368" t="s">
        <v>37</v>
      </c>
      <c r="C68" s="353">
        <f>C57</f>
        <v>0</v>
      </c>
      <c r="D68" s="353">
        <v>75</v>
      </c>
      <c r="E68" s="353">
        <f t="shared" si="2"/>
        <v>-75</v>
      </c>
      <c r="F68" s="369">
        <f t="shared" si="0"/>
        <v>0</v>
      </c>
      <c r="G68" s="353">
        <f t="shared" si="3"/>
        <v>0</v>
      </c>
      <c r="H68" s="353">
        <f>C36</f>
        <v>0</v>
      </c>
      <c r="I68" s="353">
        <f>H68-J68</f>
        <v>0</v>
      </c>
      <c r="J68" s="99">
        <f>C50-J73</f>
        <v>0</v>
      </c>
      <c r="K68" s="370">
        <f>SUM(L68:O68)</f>
        <v>0</v>
      </c>
      <c r="L68" s="371">
        <f>ROUND(D68*I68,4)</f>
        <v>0</v>
      </c>
      <c r="M68" s="371">
        <f aca="true" t="shared" si="4" ref="M68:N70">ROUND(E68*I68,4)</f>
        <v>0</v>
      </c>
      <c r="N68" s="371">
        <f t="shared" si="4"/>
        <v>0</v>
      </c>
      <c r="O68" s="371">
        <f>ROUND(G68*J68,4)</f>
        <v>0</v>
      </c>
    </row>
    <row r="69" spans="1:15" ht="12.75">
      <c r="A69" s="306"/>
      <c r="B69" s="368" t="s">
        <v>38</v>
      </c>
      <c r="C69" s="353">
        <f>C58</f>
        <v>0</v>
      </c>
      <c r="D69" s="353">
        <v>75</v>
      </c>
      <c r="E69" s="353">
        <f t="shared" si="2"/>
        <v>-75</v>
      </c>
      <c r="F69" s="369">
        <f t="shared" si="0"/>
        <v>0</v>
      </c>
      <c r="G69" s="353">
        <f t="shared" si="3"/>
        <v>0</v>
      </c>
      <c r="H69" s="353">
        <f>C40</f>
        <v>0</v>
      </c>
      <c r="I69" s="353">
        <f>H69-J69</f>
        <v>0</v>
      </c>
      <c r="J69" s="99">
        <f>C51-J74</f>
        <v>0</v>
      </c>
      <c r="K69" s="370">
        <f>SUM(L69:O69)</f>
        <v>0</v>
      </c>
      <c r="L69" s="371">
        <f>ROUND(D69*I69,4)</f>
        <v>0</v>
      </c>
      <c r="M69" s="371">
        <f t="shared" si="4"/>
        <v>0</v>
      </c>
      <c r="N69" s="371">
        <f t="shared" si="4"/>
        <v>0</v>
      </c>
      <c r="O69" s="371">
        <f>ROUND(G69*J69,4)</f>
        <v>0</v>
      </c>
    </row>
    <row r="70" spans="1:15" ht="12.75">
      <c r="A70" s="306"/>
      <c r="B70" s="368" t="s">
        <v>39</v>
      </c>
      <c r="C70" s="353">
        <f>C59</f>
        <v>0</v>
      </c>
      <c r="D70" s="353">
        <v>75</v>
      </c>
      <c r="E70" s="353">
        <f t="shared" si="2"/>
        <v>-75</v>
      </c>
      <c r="F70" s="369">
        <f t="shared" si="0"/>
        <v>0</v>
      </c>
      <c r="G70" s="353">
        <f t="shared" si="3"/>
        <v>0</v>
      </c>
      <c r="H70" s="353">
        <f>C44</f>
        <v>0</v>
      </c>
      <c r="I70" s="353">
        <f>H70-J70</f>
        <v>0</v>
      </c>
      <c r="J70" s="99">
        <f>C52-J75</f>
        <v>0</v>
      </c>
      <c r="K70" s="370">
        <f>SUM(L70:O70)</f>
        <v>0</v>
      </c>
      <c r="L70" s="371">
        <f>ROUND(D70*I70,4)</f>
        <v>0</v>
      </c>
      <c r="M70" s="371">
        <f t="shared" si="4"/>
        <v>0</v>
      </c>
      <c r="N70" s="371">
        <f t="shared" si="4"/>
        <v>0</v>
      </c>
      <c r="O70" s="371">
        <f>ROUND(G70*J70,4)</f>
        <v>0</v>
      </c>
    </row>
    <row r="71" spans="1:15" s="10" customFormat="1" ht="12.75">
      <c r="A71" s="345"/>
      <c r="B71" s="362" t="s">
        <v>77</v>
      </c>
      <c r="C71" s="363" t="e">
        <f>ROUND(K71/H71,8)</f>
        <v>#DIV/0!</v>
      </c>
      <c r="D71" s="101">
        <f>D72</f>
        <v>75</v>
      </c>
      <c r="E71" s="363" t="e">
        <f>C71-D71</f>
        <v>#DIV/0!</v>
      </c>
      <c r="F71" s="364" t="e">
        <f t="shared" si="0"/>
        <v>#DIV/0!</v>
      </c>
      <c r="G71" s="364" t="e">
        <f>C71-F71</f>
        <v>#DIV/0!</v>
      </c>
      <c r="H71" s="101">
        <f aca="true" t="shared" si="5" ref="H71:O71">SUM(H72:H75)</f>
        <v>0</v>
      </c>
      <c r="I71" s="101">
        <f t="shared" si="5"/>
        <v>0</v>
      </c>
      <c r="J71" s="100">
        <f>J72+J73+J74+J75</f>
        <v>0</v>
      </c>
      <c r="K71" s="367">
        <f>SUM(K72:K75)</f>
        <v>0</v>
      </c>
      <c r="L71" s="366">
        <f t="shared" si="5"/>
        <v>0</v>
      </c>
      <c r="M71" s="366">
        <f t="shared" si="5"/>
        <v>0</v>
      </c>
      <c r="N71" s="367">
        <f t="shared" si="5"/>
        <v>0</v>
      </c>
      <c r="O71" s="366">
        <f t="shared" si="5"/>
        <v>0</v>
      </c>
    </row>
    <row r="72" spans="1:15" ht="12.75">
      <c r="A72" s="306"/>
      <c r="B72" s="368" t="s">
        <v>76</v>
      </c>
      <c r="C72" s="353">
        <f>D56</f>
        <v>0</v>
      </c>
      <c r="D72" s="353">
        <v>75</v>
      </c>
      <c r="E72" s="353">
        <f t="shared" si="2"/>
        <v>-75</v>
      </c>
      <c r="F72" s="369">
        <f t="shared" si="0"/>
        <v>0</v>
      </c>
      <c r="G72" s="353">
        <f t="shared" si="3"/>
        <v>0</v>
      </c>
      <c r="H72" s="353">
        <f>C33</f>
        <v>0</v>
      </c>
      <c r="I72" s="353">
        <f>H72-J72</f>
        <v>0</v>
      </c>
      <c r="J72" s="99"/>
      <c r="K72" s="370">
        <f>SUM(L72:O72)</f>
        <v>0</v>
      </c>
      <c r="L72" s="371">
        <f>ROUND(D72*I72,4)</f>
        <v>0</v>
      </c>
      <c r="M72" s="371">
        <f aca="true" t="shared" si="6" ref="M72:N75">ROUND(E72*I72,4)</f>
        <v>0</v>
      </c>
      <c r="N72" s="371">
        <f t="shared" si="6"/>
        <v>0</v>
      </c>
      <c r="O72" s="371">
        <f>ROUND(G72*J72,4)</f>
        <v>0</v>
      </c>
    </row>
    <row r="73" spans="1:15" ht="12.75">
      <c r="A73" s="306"/>
      <c r="B73" s="368" t="s">
        <v>37</v>
      </c>
      <c r="C73" s="353">
        <f>D57</f>
        <v>0</v>
      </c>
      <c r="D73" s="353">
        <v>75</v>
      </c>
      <c r="E73" s="353">
        <f t="shared" si="2"/>
        <v>-75</v>
      </c>
      <c r="F73" s="369">
        <f>IF(C73&gt;110,110,IF(C73&lt;110,C73))</f>
        <v>0</v>
      </c>
      <c r="G73" s="353">
        <f t="shared" si="3"/>
        <v>0</v>
      </c>
      <c r="H73" s="353">
        <f>C37</f>
        <v>0</v>
      </c>
      <c r="I73" s="353">
        <f>H73-J73</f>
        <v>0</v>
      </c>
      <c r="J73" s="99"/>
      <c r="K73" s="370">
        <f>SUM(L73:O73)</f>
        <v>0</v>
      </c>
      <c r="L73" s="371">
        <f>ROUND(D73*I73,4)</f>
        <v>0</v>
      </c>
      <c r="M73" s="371">
        <f t="shared" si="6"/>
        <v>0</v>
      </c>
      <c r="N73" s="371">
        <f t="shared" si="6"/>
        <v>0</v>
      </c>
      <c r="O73" s="371">
        <f>ROUND(G73*J73,4)</f>
        <v>0</v>
      </c>
    </row>
    <row r="74" spans="1:15" ht="12.75">
      <c r="A74" s="306"/>
      <c r="B74" s="368" t="s">
        <v>38</v>
      </c>
      <c r="C74" s="353">
        <f>D58</f>
        <v>0</v>
      </c>
      <c r="D74" s="353">
        <v>75</v>
      </c>
      <c r="E74" s="353">
        <f t="shared" si="2"/>
        <v>-75</v>
      </c>
      <c r="F74" s="369">
        <f t="shared" si="0"/>
        <v>0</v>
      </c>
      <c r="G74" s="353">
        <f t="shared" si="3"/>
        <v>0</v>
      </c>
      <c r="H74" s="353">
        <f>C41</f>
        <v>0</v>
      </c>
      <c r="I74" s="353">
        <f>H74-J74</f>
        <v>0</v>
      </c>
      <c r="J74" s="99"/>
      <c r="K74" s="370">
        <f>SUM(L74:O74)</f>
        <v>0</v>
      </c>
      <c r="L74" s="371">
        <f>ROUND(D74*I74,4)</f>
        <v>0</v>
      </c>
      <c r="M74" s="371">
        <f t="shared" si="6"/>
        <v>0</v>
      </c>
      <c r="N74" s="371">
        <f t="shared" si="6"/>
        <v>0</v>
      </c>
      <c r="O74" s="371">
        <f>ROUND(G74*J74,4)</f>
        <v>0</v>
      </c>
    </row>
    <row r="75" spans="1:15" ht="12.75">
      <c r="A75" s="306"/>
      <c r="B75" s="368" t="s">
        <v>39</v>
      </c>
      <c r="C75" s="353">
        <f>D59</f>
        <v>0</v>
      </c>
      <c r="D75" s="353">
        <v>75</v>
      </c>
      <c r="E75" s="353">
        <f t="shared" si="2"/>
        <v>-75</v>
      </c>
      <c r="F75" s="369">
        <f t="shared" si="0"/>
        <v>0</v>
      </c>
      <c r="G75" s="353">
        <f t="shared" si="3"/>
        <v>0</v>
      </c>
      <c r="H75" s="353">
        <f>C45</f>
        <v>0</v>
      </c>
      <c r="I75" s="353">
        <f>H75-J75</f>
        <v>0</v>
      </c>
      <c r="J75" s="99"/>
      <c r="K75" s="370">
        <f>SUM(L75:O75)</f>
        <v>0</v>
      </c>
      <c r="L75" s="371">
        <f>ROUND(D75*I75,4)</f>
        <v>0</v>
      </c>
      <c r="M75" s="371">
        <f t="shared" si="6"/>
        <v>0</v>
      </c>
      <c r="N75" s="371">
        <f t="shared" si="6"/>
        <v>0</v>
      </c>
      <c r="O75" s="371">
        <f>ROUND(G75*J75,4)</f>
        <v>0</v>
      </c>
    </row>
    <row r="76" spans="1:15" s="10" customFormat="1" ht="12.75">
      <c r="A76" s="345"/>
      <c r="B76" s="362" t="s">
        <v>120</v>
      </c>
      <c r="C76" s="363">
        <v>0</v>
      </c>
      <c r="D76" s="101">
        <f>D77</f>
        <v>75</v>
      </c>
      <c r="E76" s="372">
        <v>0</v>
      </c>
      <c r="F76" s="364">
        <f t="shared" si="0"/>
        <v>0</v>
      </c>
      <c r="G76" s="363">
        <v>0</v>
      </c>
      <c r="H76" s="101">
        <f aca="true" t="shared" si="7" ref="H76:O76">SUM(H77:H80)</f>
        <v>0</v>
      </c>
      <c r="I76" s="101">
        <v>0</v>
      </c>
      <c r="J76" s="101">
        <v>0</v>
      </c>
      <c r="K76" s="366">
        <f t="shared" si="7"/>
        <v>0</v>
      </c>
      <c r="L76" s="366">
        <v>0</v>
      </c>
      <c r="M76" s="366">
        <f t="shared" si="7"/>
        <v>0</v>
      </c>
      <c r="N76" s="366">
        <f t="shared" si="7"/>
        <v>0</v>
      </c>
      <c r="O76" s="366">
        <f t="shared" si="7"/>
        <v>0</v>
      </c>
    </row>
    <row r="77" spans="1:15" ht="12.75">
      <c r="A77" s="306"/>
      <c r="B77" s="368" t="s">
        <v>76</v>
      </c>
      <c r="C77" s="353">
        <f>E56</f>
        <v>0</v>
      </c>
      <c r="D77" s="353">
        <v>75</v>
      </c>
      <c r="E77" s="353">
        <f t="shared" si="2"/>
        <v>-75</v>
      </c>
      <c r="F77" s="369">
        <f t="shared" si="0"/>
        <v>0</v>
      </c>
      <c r="G77" s="353">
        <f>C77-F77</f>
        <v>0</v>
      </c>
      <c r="H77" s="353">
        <f>C34</f>
        <v>0</v>
      </c>
      <c r="I77" s="353">
        <f>H77-J77</f>
        <v>0</v>
      </c>
      <c r="J77" s="353">
        <v>0</v>
      </c>
      <c r="K77" s="370">
        <f>SUM(L77:O77)</f>
        <v>0</v>
      </c>
      <c r="L77" s="371">
        <f>ROUND(D77*I77,4)</f>
        <v>0</v>
      </c>
      <c r="M77" s="371">
        <f aca="true" t="shared" si="8" ref="M77:N80">ROUND(E77*I77,4)</f>
        <v>0</v>
      </c>
      <c r="N77" s="371">
        <f t="shared" si="8"/>
        <v>0</v>
      </c>
      <c r="O77" s="371">
        <f>ROUND(G77*J77,4)</f>
        <v>0</v>
      </c>
    </row>
    <row r="78" spans="1:15" ht="12.75">
      <c r="A78" s="306"/>
      <c r="B78" s="368" t="s">
        <v>37</v>
      </c>
      <c r="C78" s="353">
        <f>E57</f>
        <v>0</v>
      </c>
      <c r="D78" s="353">
        <v>75</v>
      </c>
      <c r="E78" s="353">
        <f t="shared" si="2"/>
        <v>-75</v>
      </c>
      <c r="F78" s="369">
        <f t="shared" si="0"/>
        <v>0</v>
      </c>
      <c r="G78" s="353">
        <f>C78-F78</f>
        <v>0</v>
      </c>
      <c r="H78" s="353">
        <f>C38</f>
        <v>0</v>
      </c>
      <c r="I78" s="353">
        <f>H78-J78</f>
        <v>0</v>
      </c>
      <c r="J78" s="353">
        <v>0</v>
      </c>
      <c r="K78" s="370">
        <f>SUM(L78:O78)</f>
        <v>0</v>
      </c>
      <c r="L78" s="371">
        <f>ROUND(D78*I78,4)</f>
        <v>0</v>
      </c>
      <c r="M78" s="371">
        <f t="shared" si="8"/>
        <v>0</v>
      </c>
      <c r="N78" s="371">
        <f t="shared" si="8"/>
        <v>0</v>
      </c>
      <c r="O78" s="371">
        <f>ROUND(G78*J78,4)</f>
        <v>0</v>
      </c>
    </row>
    <row r="79" spans="1:15" ht="12.75">
      <c r="A79" s="306"/>
      <c r="B79" s="368" t="s">
        <v>38</v>
      </c>
      <c r="C79" s="353">
        <f>E58</f>
        <v>0</v>
      </c>
      <c r="D79" s="353">
        <v>75</v>
      </c>
      <c r="E79" s="353">
        <f t="shared" si="2"/>
        <v>-75</v>
      </c>
      <c r="F79" s="369">
        <f t="shared" si="0"/>
        <v>0</v>
      </c>
      <c r="G79" s="353">
        <f>C79-F79</f>
        <v>0</v>
      </c>
      <c r="H79" s="353">
        <f>C42</f>
        <v>0</v>
      </c>
      <c r="I79" s="353">
        <f>H79-J79</f>
        <v>0</v>
      </c>
      <c r="J79" s="353">
        <v>0</v>
      </c>
      <c r="K79" s="370">
        <f>SUM(L79:O79)</f>
        <v>0</v>
      </c>
      <c r="L79" s="371">
        <f>ROUND(D79*I79,4)</f>
        <v>0</v>
      </c>
      <c r="M79" s="371">
        <f t="shared" si="8"/>
        <v>0</v>
      </c>
      <c r="N79" s="371">
        <f t="shared" si="8"/>
        <v>0</v>
      </c>
      <c r="O79" s="371">
        <f>ROUND(G79*J79,4)</f>
        <v>0</v>
      </c>
    </row>
    <row r="80" spans="1:15" ht="12.75">
      <c r="A80" s="306"/>
      <c r="B80" s="368" t="s">
        <v>39</v>
      </c>
      <c r="C80" s="353">
        <f>E59</f>
        <v>0</v>
      </c>
      <c r="D80" s="353">
        <v>75</v>
      </c>
      <c r="E80" s="353">
        <f t="shared" si="2"/>
        <v>-75</v>
      </c>
      <c r="F80" s="369">
        <f t="shared" si="0"/>
        <v>0</v>
      </c>
      <c r="G80" s="353">
        <f>C80-F80</f>
        <v>0</v>
      </c>
      <c r="H80" s="353">
        <f>C46</f>
        <v>0</v>
      </c>
      <c r="I80" s="353">
        <f>H80-J80</f>
        <v>0</v>
      </c>
      <c r="J80" s="353">
        <f>C52-J70-J75</f>
        <v>0</v>
      </c>
      <c r="K80" s="370">
        <f>SUM(L80:O80)</f>
        <v>0</v>
      </c>
      <c r="L80" s="371">
        <f>ROUND(D80*I80,4)</f>
        <v>0</v>
      </c>
      <c r="M80" s="371">
        <f t="shared" si="8"/>
        <v>0</v>
      </c>
      <c r="N80" s="371">
        <f t="shared" si="8"/>
        <v>0</v>
      </c>
      <c r="O80" s="371">
        <f>ROUND(G80*J80,4)</f>
        <v>0</v>
      </c>
    </row>
    <row r="81" spans="1:15" ht="7.5" customHeight="1">
      <c r="A81" s="306"/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</row>
    <row r="82" spans="1:15" s="3" customFormat="1" ht="18" customHeight="1">
      <c r="A82" s="136"/>
      <c r="B82" s="570" t="s">
        <v>145</v>
      </c>
      <c r="C82" s="570"/>
      <c r="D82" s="570"/>
      <c r="E82" s="129"/>
      <c r="F82" s="373"/>
      <c r="G82" s="374"/>
      <c r="H82" s="375"/>
      <c r="I82" s="133"/>
      <c r="J82" s="133"/>
      <c r="K82" s="376" t="s">
        <v>100</v>
      </c>
      <c r="L82" s="114"/>
      <c r="M82" s="114"/>
      <c r="N82" s="114"/>
      <c r="O82" s="114"/>
    </row>
    <row r="83" spans="1:15" s="3" customFormat="1" ht="15.75">
      <c r="A83" s="129"/>
      <c r="B83" s="114"/>
      <c r="C83" s="129"/>
      <c r="D83" s="129"/>
      <c r="E83" s="129"/>
      <c r="F83" s="133"/>
      <c r="G83" s="377"/>
      <c r="H83" s="129"/>
      <c r="I83" s="133"/>
      <c r="J83" s="133"/>
      <c r="K83" s="376"/>
      <c r="L83" s="114"/>
      <c r="M83" s="114"/>
      <c r="N83" s="114"/>
      <c r="O83" s="114"/>
    </row>
    <row r="84" spans="1:15" s="3" customFormat="1" ht="15.75" customHeight="1">
      <c r="A84" s="136"/>
      <c r="B84" s="570" t="s">
        <v>171</v>
      </c>
      <c r="C84" s="570"/>
      <c r="D84" s="133"/>
      <c r="E84" s="133"/>
      <c r="F84" s="133"/>
      <c r="G84" s="377"/>
      <c r="H84" s="133"/>
      <c r="I84" s="133"/>
      <c r="J84" s="133"/>
      <c r="K84" s="376"/>
      <c r="L84" s="114"/>
      <c r="M84" s="114"/>
      <c r="N84" s="114"/>
      <c r="O84" s="114"/>
    </row>
    <row r="85" spans="1:11" s="3" customFormat="1" ht="15.75">
      <c r="A85" s="1"/>
      <c r="C85" s="1"/>
      <c r="D85" s="1"/>
      <c r="E85" s="18"/>
      <c r="F85" s="17"/>
      <c r="G85" s="27"/>
      <c r="H85" s="1"/>
      <c r="I85" s="17"/>
      <c r="J85" s="17"/>
      <c r="K85" s="30"/>
    </row>
    <row r="86" spans="1:11" s="3" customFormat="1" ht="12.75">
      <c r="A86" s="22"/>
      <c r="F86" s="28"/>
      <c r="G86" s="24"/>
      <c r="I86" s="13"/>
      <c r="J86" s="13"/>
      <c r="K86" s="30"/>
    </row>
  </sheetData>
  <sheetProtection/>
  <mergeCells count="29">
    <mergeCell ref="J2:N2"/>
    <mergeCell ref="B84:C84"/>
    <mergeCell ref="I1:O1"/>
    <mergeCell ref="B82:D82"/>
    <mergeCell ref="H61:I61"/>
    <mergeCell ref="K61:L61"/>
    <mergeCell ref="E41:E42"/>
    <mergeCell ref="E33:E34"/>
    <mergeCell ref="E37:E38"/>
    <mergeCell ref="A2:H2"/>
    <mergeCell ref="C3:E3"/>
    <mergeCell ref="C4:E4"/>
    <mergeCell ref="E45:E46"/>
    <mergeCell ref="B62:B65"/>
    <mergeCell ref="C62:G62"/>
    <mergeCell ref="C63:C65"/>
    <mergeCell ref="D63:G63"/>
    <mergeCell ref="D64:E64"/>
    <mergeCell ref="F64:G64"/>
    <mergeCell ref="K63:K65"/>
    <mergeCell ref="L63:O63"/>
    <mergeCell ref="L64:M64"/>
    <mergeCell ref="N64:O64"/>
    <mergeCell ref="K62:O62"/>
    <mergeCell ref="H63:H65"/>
    <mergeCell ref="I63:J63"/>
    <mergeCell ref="H62:J62"/>
    <mergeCell ref="I64:I65"/>
    <mergeCell ref="J64:J65"/>
  </mergeCells>
  <printOptions/>
  <pageMargins left="0.6692913385826772" right="0.7086614173228347" top="0.2362204724409449" bottom="0.15748031496062992" header="0.2362204724409449" footer="0.15748031496062992"/>
  <pageSetup horizontalDpi="600" verticalDpi="600" orientation="landscape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86"/>
  <sheetViews>
    <sheetView view="pageBreakPreview" zoomScale="60" zoomScaleNormal="70" zoomScalePageLayoutView="0" workbookViewId="0" topLeftCell="A1">
      <selection activeCell="H1" sqref="H1:O1"/>
    </sheetView>
  </sheetViews>
  <sheetFormatPr defaultColWidth="9.00390625" defaultRowHeight="12.75"/>
  <cols>
    <col min="1" max="1" width="2.625" style="6" bestFit="1" customWidth="1"/>
    <col min="2" max="2" width="38.875" style="7" customWidth="1"/>
    <col min="3" max="3" width="16.00390625" style="7" customWidth="1"/>
    <col min="4" max="4" width="9.125" style="7" customWidth="1"/>
    <col min="5" max="5" width="15.00390625" style="7" customWidth="1"/>
    <col min="6" max="6" width="13.625" style="7" customWidth="1"/>
    <col min="7" max="7" width="10.75390625" style="7" customWidth="1"/>
    <col min="8" max="8" width="6.625" style="7" customWidth="1"/>
    <col min="9" max="9" width="7.875" style="7" customWidth="1"/>
    <col min="10" max="10" width="6.625" style="7" customWidth="1"/>
    <col min="11" max="11" width="13.00390625" style="7" bestFit="1" customWidth="1"/>
    <col min="12" max="12" width="11.875" style="7" customWidth="1"/>
    <col min="13" max="13" width="11.125" style="7" customWidth="1"/>
    <col min="14" max="14" width="10.25390625" style="7" customWidth="1"/>
    <col min="15" max="15" width="9.75390625" style="7" customWidth="1"/>
    <col min="16" max="16384" width="9.125" style="7" customWidth="1"/>
  </cols>
  <sheetData>
    <row r="1" spans="1:15" ht="61.5" customHeight="1">
      <c r="A1" s="306"/>
      <c r="B1" s="113"/>
      <c r="C1" s="113"/>
      <c r="D1" s="113"/>
      <c r="E1" s="113"/>
      <c r="F1" s="113"/>
      <c r="G1" s="113"/>
      <c r="H1" s="543" t="s">
        <v>170</v>
      </c>
      <c r="I1" s="543"/>
      <c r="J1" s="543"/>
      <c r="K1" s="543"/>
      <c r="L1" s="543"/>
      <c r="M1" s="543"/>
      <c r="N1" s="543"/>
      <c r="O1" s="543"/>
    </row>
    <row r="2" spans="1:15" ht="14.25">
      <c r="A2" s="573" t="s">
        <v>78</v>
      </c>
      <c r="B2" s="573"/>
      <c r="C2" s="573"/>
      <c r="D2" s="573"/>
      <c r="E2" s="573"/>
      <c r="F2" s="573"/>
      <c r="G2" s="573"/>
      <c r="H2" s="573"/>
      <c r="I2" s="113"/>
      <c r="J2" s="113"/>
      <c r="K2" s="113"/>
      <c r="L2" s="569"/>
      <c r="M2" s="524"/>
      <c r="N2" s="113"/>
      <c r="O2" s="113"/>
    </row>
    <row r="3" spans="1:15" ht="14.25">
      <c r="A3" s="328"/>
      <c r="B3" s="328"/>
      <c r="C3" s="563"/>
      <c r="D3" s="563"/>
      <c r="E3" s="563"/>
      <c r="F3" s="328"/>
      <c r="G3" s="328"/>
      <c r="H3" s="328"/>
      <c r="I3" s="113"/>
      <c r="J3" s="113"/>
      <c r="K3" s="113"/>
      <c r="L3" s="113"/>
      <c r="M3" s="113"/>
      <c r="N3" s="113"/>
      <c r="O3" s="113"/>
    </row>
    <row r="4" spans="1:15" ht="14.25">
      <c r="A4" s="328"/>
      <c r="B4" s="328"/>
      <c r="C4" s="564" t="s">
        <v>165</v>
      </c>
      <c r="D4" s="564"/>
      <c r="E4" s="564"/>
      <c r="F4" s="328"/>
      <c r="G4" s="328"/>
      <c r="H4" s="328"/>
      <c r="I4" s="113"/>
      <c r="J4" s="113"/>
      <c r="K4" s="113"/>
      <c r="L4" s="113"/>
      <c r="M4" s="113"/>
      <c r="N4" s="113"/>
      <c r="O4" s="113"/>
    </row>
    <row r="5" spans="1:15" ht="12.75">
      <c r="A5" s="306"/>
      <c r="B5" s="113"/>
      <c r="C5" s="113"/>
      <c r="D5" s="113"/>
      <c r="E5" s="306" t="s">
        <v>22</v>
      </c>
      <c r="F5" s="113"/>
      <c r="G5" s="113"/>
      <c r="H5" s="113"/>
      <c r="I5" s="113"/>
      <c r="J5" s="113"/>
      <c r="K5" s="113"/>
      <c r="L5" s="113"/>
      <c r="M5" s="113"/>
      <c r="N5" s="113"/>
      <c r="O5" s="113"/>
    </row>
    <row r="6" spans="1:15" s="8" customFormat="1" ht="26.25" thickBot="1">
      <c r="A6" s="329" t="s">
        <v>23</v>
      </c>
      <c r="B6" s="330" t="s">
        <v>24</v>
      </c>
      <c r="C6" s="340">
        <f>C7+C8+C9+C10</f>
        <v>0</v>
      </c>
      <c r="D6" s="332" t="s">
        <v>25</v>
      </c>
      <c r="E6" s="332">
        <v>1</v>
      </c>
      <c r="F6" s="332"/>
      <c r="G6" s="332"/>
      <c r="H6" s="332"/>
      <c r="I6" s="332"/>
      <c r="J6" s="332"/>
      <c r="K6" s="332"/>
      <c r="L6" s="332"/>
      <c r="M6" s="332"/>
      <c r="N6" s="332"/>
      <c r="O6" s="332"/>
    </row>
    <row r="7" spans="1:15" ht="16.5" thickBot="1">
      <c r="A7" s="306"/>
      <c r="B7" s="113" t="s">
        <v>26</v>
      </c>
      <c r="C7" s="99"/>
      <c r="D7" s="113" t="s">
        <v>25</v>
      </c>
      <c r="E7" s="113" t="e">
        <f>ROUND(C7/C6,3)</f>
        <v>#DIV/0!</v>
      </c>
      <c r="F7" s="113"/>
      <c r="G7" s="113"/>
      <c r="H7" s="113"/>
      <c r="I7" s="333"/>
      <c r="J7" s="334" t="s">
        <v>27</v>
      </c>
      <c r="K7" s="335"/>
      <c r="L7" s="335"/>
      <c r="M7" s="335"/>
      <c r="N7" s="335"/>
      <c r="O7" s="113"/>
    </row>
    <row r="8" spans="1:15" ht="16.5" thickBot="1">
      <c r="A8" s="306"/>
      <c r="B8" s="336" t="s">
        <v>28</v>
      </c>
      <c r="C8" s="99"/>
      <c r="D8" s="113" t="s">
        <v>25</v>
      </c>
      <c r="E8" s="113" t="e">
        <f>ROUND(C8/C6,3)</f>
        <v>#DIV/0!</v>
      </c>
      <c r="F8" s="113"/>
      <c r="G8" s="113"/>
      <c r="H8" s="113"/>
      <c r="I8" s="335"/>
      <c r="J8" s="337"/>
      <c r="K8" s="335"/>
      <c r="L8" s="335"/>
      <c r="M8" s="335"/>
      <c r="N8" s="335"/>
      <c r="O8" s="113"/>
    </row>
    <row r="9" spans="1:15" ht="16.5" thickBot="1">
      <c r="A9" s="306"/>
      <c r="B9" s="336" t="s">
        <v>29</v>
      </c>
      <c r="C9" s="99"/>
      <c r="D9" s="113" t="s">
        <v>25</v>
      </c>
      <c r="E9" s="113" t="e">
        <f>ROUND(C9/C6,3)</f>
        <v>#DIV/0!</v>
      </c>
      <c r="F9" s="113"/>
      <c r="G9" s="113"/>
      <c r="H9" s="113"/>
      <c r="I9" s="338"/>
      <c r="J9" s="334" t="s">
        <v>30</v>
      </c>
      <c r="K9" s="335"/>
      <c r="L9" s="335"/>
      <c r="M9" s="335"/>
      <c r="N9" s="335"/>
      <c r="O9" s="113"/>
    </row>
    <row r="10" spans="1:15" ht="12.75">
      <c r="A10" s="306"/>
      <c r="B10" s="336" t="s">
        <v>31</v>
      </c>
      <c r="C10" s="99"/>
      <c r="D10" s="113" t="s">
        <v>25</v>
      </c>
      <c r="E10" s="113" t="e">
        <f>E6-E7-E8-E9</f>
        <v>#DIV/0!</v>
      </c>
      <c r="F10" s="113"/>
      <c r="G10" s="113"/>
      <c r="H10" s="113"/>
      <c r="I10" s="113"/>
      <c r="J10" s="113"/>
      <c r="K10" s="113"/>
      <c r="L10" s="113"/>
      <c r="M10" s="113"/>
      <c r="N10" s="113"/>
      <c r="O10" s="113"/>
    </row>
    <row r="11" spans="1:15" ht="7.5" customHeight="1">
      <c r="A11" s="306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</row>
    <row r="12" spans="1:15" s="8" customFormat="1" ht="25.5">
      <c r="A12" s="329" t="s">
        <v>32</v>
      </c>
      <c r="B12" s="339" t="s">
        <v>33</v>
      </c>
      <c r="C12" s="340">
        <f>SUM(C13:C16)</f>
        <v>0</v>
      </c>
      <c r="D12" s="332" t="s">
        <v>34</v>
      </c>
      <c r="E12" s="332"/>
      <c r="F12" s="341" t="s">
        <v>35</v>
      </c>
      <c r="G12" s="342" t="e">
        <f>ROUND(C6/C12*1000,1)</f>
        <v>#DIV/0!</v>
      </c>
      <c r="H12" s="332" t="s">
        <v>25</v>
      </c>
      <c r="I12" s="332"/>
      <c r="J12" s="332"/>
      <c r="K12" s="332"/>
      <c r="L12" s="332"/>
      <c r="M12" s="332"/>
      <c r="N12" s="332"/>
      <c r="O12" s="332"/>
    </row>
    <row r="13" spans="1:15" ht="12.75">
      <c r="A13" s="306"/>
      <c r="B13" s="113" t="s">
        <v>36</v>
      </c>
      <c r="C13" s="99"/>
      <c r="D13" s="113" t="s">
        <v>34</v>
      </c>
      <c r="E13" s="113">
        <v>114</v>
      </c>
      <c r="F13" s="378">
        <f>C13/E13</f>
        <v>0</v>
      </c>
      <c r="G13" s="113"/>
      <c r="H13" s="113"/>
      <c r="I13" s="113"/>
      <c r="J13" s="113"/>
      <c r="K13" s="113"/>
      <c r="L13" s="113"/>
      <c r="M13" s="113"/>
      <c r="N13" s="113"/>
      <c r="O13" s="113"/>
    </row>
    <row r="14" spans="1:15" ht="12.75">
      <c r="A14" s="306"/>
      <c r="B14" s="336" t="s">
        <v>37</v>
      </c>
      <c r="C14" s="99"/>
      <c r="D14" s="113" t="s">
        <v>34</v>
      </c>
      <c r="E14" s="113">
        <v>332</v>
      </c>
      <c r="F14" s="378">
        <f>C14/E14</f>
        <v>0</v>
      </c>
      <c r="G14" s="113"/>
      <c r="H14" s="113"/>
      <c r="I14" s="113"/>
      <c r="J14" s="113"/>
      <c r="K14" s="113"/>
      <c r="L14" s="113"/>
      <c r="M14" s="113"/>
      <c r="N14" s="113"/>
      <c r="O14" s="113"/>
    </row>
    <row r="15" spans="1:15" ht="12.75">
      <c r="A15" s="306"/>
      <c r="B15" s="336" t="s">
        <v>38</v>
      </c>
      <c r="C15" s="99"/>
      <c r="D15" s="113" t="s">
        <v>34</v>
      </c>
      <c r="E15" s="113">
        <v>95</v>
      </c>
      <c r="F15" s="378">
        <f>C15/E15</f>
        <v>0</v>
      </c>
      <c r="G15" s="113"/>
      <c r="H15" s="113"/>
      <c r="I15" s="113"/>
      <c r="J15" s="113"/>
      <c r="K15" s="113"/>
      <c r="L15" s="113"/>
      <c r="M15" s="113"/>
      <c r="N15" s="113"/>
      <c r="O15" s="113"/>
    </row>
    <row r="16" spans="1:15" ht="12.75">
      <c r="A16" s="306"/>
      <c r="B16" s="336" t="s">
        <v>39</v>
      </c>
      <c r="C16" s="99"/>
      <c r="D16" s="113" t="s">
        <v>34</v>
      </c>
      <c r="E16" s="113">
        <v>17</v>
      </c>
      <c r="F16" s="378">
        <f>C16/E16</f>
        <v>0</v>
      </c>
      <c r="G16" s="113"/>
      <c r="H16" s="113"/>
      <c r="I16" s="113"/>
      <c r="J16" s="113"/>
      <c r="K16" s="113"/>
      <c r="L16" s="113"/>
      <c r="M16" s="113"/>
      <c r="N16" s="113"/>
      <c r="O16" s="113"/>
    </row>
    <row r="17" spans="1:15" ht="12.75">
      <c r="A17" s="306"/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</row>
    <row r="18" spans="1:15" s="10" customFormat="1" ht="12.75">
      <c r="A18" s="345" t="s">
        <v>40</v>
      </c>
      <c r="B18" s="346" t="s">
        <v>41</v>
      </c>
      <c r="C18" s="269"/>
      <c r="D18" s="269"/>
      <c r="E18" s="269"/>
      <c r="F18" s="269"/>
      <c r="G18" s="269"/>
      <c r="H18" s="269"/>
      <c r="I18" s="269"/>
      <c r="J18" s="269"/>
      <c r="K18" s="269"/>
      <c r="L18" s="269"/>
      <c r="M18" s="269"/>
      <c r="N18" s="269"/>
      <c r="O18" s="269"/>
    </row>
    <row r="19" spans="1:20" ht="12.75">
      <c r="A19" s="306"/>
      <c r="B19" s="113" t="s">
        <v>36</v>
      </c>
      <c r="C19" s="349">
        <f>C13/E13</f>
        <v>0</v>
      </c>
      <c r="D19" s="113" t="s">
        <v>42</v>
      </c>
      <c r="E19" s="348" t="s">
        <v>43</v>
      </c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T19" s="10"/>
    </row>
    <row r="20" spans="1:15" ht="12.75">
      <c r="A20" s="306"/>
      <c r="B20" s="336" t="s">
        <v>37</v>
      </c>
      <c r="C20" s="349">
        <f>C14/E14</f>
        <v>0</v>
      </c>
      <c r="D20" s="113" t="s">
        <v>42</v>
      </c>
      <c r="E20" s="348" t="s">
        <v>43</v>
      </c>
      <c r="F20" s="113"/>
      <c r="G20" s="113"/>
      <c r="H20" s="113"/>
      <c r="I20" s="113"/>
      <c r="J20" s="113"/>
      <c r="K20" s="113"/>
      <c r="L20" s="113"/>
      <c r="M20" s="113"/>
      <c r="N20" s="113"/>
      <c r="O20" s="113"/>
    </row>
    <row r="21" spans="1:15" ht="12.75">
      <c r="A21" s="306"/>
      <c r="B21" s="336" t="s">
        <v>38</v>
      </c>
      <c r="C21" s="349">
        <f>C15/E15</f>
        <v>0</v>
      </c>
      <c r="D21" s="113" t="s">
        <v>42</v>
      </c>
      <c r="E21" s="348" t="s">
        <v>43</v>
      </c>
      <c r="F21" s="113"/>
      <c r="G21" s="113"/>
      <c r="H21" s="113"/>
      <c r="I21" s="113"/>
      <c r="J21" s="113"/>
      <c r="K21" s="113"/>
      <c r="L21" s="113"/>
      <c r="M21" s="113"/>
      <c r="N21" s="113"/>
      <c r="O21" s="113"/>
    </row>
    <row r="22" spans="1:15" ht="12.75">
      <c r="A22" s="306"/>
      <c r="B22" s="336" t="s">
        <v>39</v>
      </c>
      <c r="C22" s="379">
        <f>C16/E16</f>
        <v>0</v>
      </c>
      <c r="D22" s="113" t="s">
        <v>42</v>
      </c>
      <c r="E22" s="348" t="s">
        <v>43</v>
      </c>
      <c r="F22" s="113"/>
      <c r="G22" s="113"/>
      <c r="H22" s="113"/>
      <c r="I22" s="113"/>
      <c r="J22" s="113"/>
      <c r="K22" s="113"/>
      <c r="L22" s="113"/>
      <c r="M22" s="113"/>
      <c r="N22" s="113"/>
      <c r="O22" s="113"/>
    </row>
    <row r="23" spans="1:15" ht="8.25" customHeight="1">
      <c r="A23" s="306"/>
      <c r="B23" s="336"/>
      <c r="C23" s="350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</row>
    <row r="24" spans="1:15" ht="12.75">
      <c r="A24" s="306"/>
      <c r="B24" s="351"/>
      <c r="C24" s="113"/>
      <c r="D24" s="113"/>
      <c r="E24" s="306" t="s">
        <v>44</v>
      </c>
      <c r="F24" s="306" t="s">
        <v>22</v>
      </c>
      <c r="G24" s="113"/>
      <c r="H24" s="113"/>
      <c r="I24" s="113"/>
      <c r="J24" s="113"/>
      <c r="K24" s="113"/>
      <c r="L24" s="113"/>
      <c r="M24" s="113"/>
      <c r="N24" s="113"/>
      <c r="O24" s="113"/>
    </row>
    <row r="25" spans="1:15" s="10" customFormat="1" ht="12.75">
      <c r="A25" s="345" t="s">
        <v>45</v>
      </c>
      <c r="B25" s="269" t="s">
        <v>46</v>
      </c>
      <c r="C25" s="352">
        <f>C6</f>
        <v>0</v>
      </c>
      <c r="D25" s="269" t="s">
        <v>25</v>
      </c>
      <c r="E25" s="352">
        <f>C12</f>
        <v>0</v>
      </c>
      <c r="F25" s="352">
        <v>1</v>
      </c>
      <c r="G25" s="269"/>
      <c r="H25" s="269"/>
      <c r="I25" s="269"/>
      <c r="J25" s="269"/>
      <c r="K25" s="269"/>
      <c r="L25" s="269"/>
      <c r="M25" s="269"/>
      <c r="N25" s="269"/>
      <c r="O25" s="269"/>
    </row>
    <row r="26" spans="1:15" ht="12.75">
      <c r="A26" s="306"/>
      <c r="B26" s="113" t="s">
        <v>47</v>
      </c>
      <c r="C26" s="288">
        <f>C25-C27</f>
        <v>0</v>
      </c>
      <c r="D26" s="113" t="s">
        <v>25</v>
      </c>
      <c r="E26" s="353" t="e">
        <f>ROUND(C26/G12*1000,0)</f>
        <v>#DIV/0!</v>
      </c>
      <c r="F26" s="353" t="e">
        <f>ROUND(E26/E25,3)</f>
        <v>#DIV/0!</v>
      </c>
      <c r="G26" s="113"/>
      <c r="H26" s="113"/>
      <c r="I26" s="113"/>
      <c r="J26" s="113"/>
      <c r="K26" s="113"/>
      <c r="L26" s="113"/>
      <c r="M26" s="113"/>
      <c r="N26" s="113"/>
      <c r="O26" s="113"/>
    </row>
    <row r="27" spans="1:15" ht="12.75">
      <c r="A27" s="306"/>
      <c r="B27" s="113" t="s">
        <v>48</v>
      </c>
      <c r="C27" s="288"/>
      <c r="D27" s="113" t="s">
        <v>25</v>
      </c>
      <c r="E27" s="353" t="e">
        <f>ROUND(C27/G12*1000,0)</f>
        <v>#DIV/0!</v>
      </c>
      <c r="F27" s="353" t="e">
        <f>ROUND(E27/E25,3)</f>
        <v>#DIV/0!</v>
      </c>
      <c r="G27" s="113"/>
      <c r="H27" s="113"/>
      <c r="I27" s="113"/>
      <c r="J27" s="113"/>
      <c r="K27" s="113"/>
      <c r="L27" s="113"/>
      <c r="M27" s="113"/>
      <c r="N27" s="113"/>
      <c r="O27" s="113"/>
    </row>
    <row r="28" spans="1:15" ht="12.75">
      <c r="A28" s="306"/>
      <c r="B28" s="113" t="s">
        <v>49</v>
      </c>
      <c r="C28" s="288"/>
      <c r="D28" s="113" t="s">
        <v>25</v>
      </c>
      <c r="E28" s="353" t="e">
        <f>E25-E26-E27</f>
        <v>#DIV/0!</v>
      </c>
      <c r="F28" s="353" t="e">
        <f>F25-F26-F27</f>
        <v>#DIV/0!</v>
      </c>
      <c r="G28" s="113"/>
      <c r="H28" s="113"/>
      <c r="I28" s="113"/>
      <c r="J28" s="113"/>
      <c r="K28" s="113"/>
      <c r="L28" s="113"/>
      <c r="M28" s="113"/>
      <c r="N28" s="113"/>
      <c r="O28" s="113"/>
    </row>
    <row r="29" spans="1:15" ht="12.75">
      <c r="A29" s="306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</row>
    <row r="30" spans="1:15" s="8" customFormat="1" ht="25.5">
      <c r="A30" s="329" t="s">
        <v>50</v>
      </c>
      <c r="B30" s="339" t="s">
        <v>51</v>
      </c>
      <c r="C30" s="340">
        <f>C31+C35+C39+C43</f>
        <v>0</v>
      </c>
      <c r="D30" s="332" t="s">
        <v>34</v>
      </c>
      <c r="E30" s="332"/>
      <c r="F30" s="332"/>
      <c r="G30" s="332"/>
      <c r="H30" s="332"/>
      <c r="I30" s="332"/>
      <c r="J30" s="332"/>
      <c r="K30" s="332"/>
      <c r="L30" s="332"/>
      <c r="M30" s="332"/>
      <c r="N30" s="332"/>
      <c r="O30" s="332"/>
    </row>
    <row r="31" spans="1:15" ht="12.75">
      <c r="A31" s="306"/>
      <c r="B31" s="113" t="s">
        <v>36</v>
      </c>
      <c r="C31" s="99">
        <f>C13</f>
        <v>0</v>
      </c>
      <c r="D31" s="113" t="s">
        <v>34</v>
      </c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</row>
    <row r="32" spans="1:15" ht="12.75">
      <c r="A32" s="306"/>
      <c r="B32" s="354" t="s">
        <v>52</v>
      </c>
      <c r="C32" s="355">
        <f>C31-C33</f>
        <v>0</v>
      </c>
      <c r="D32" s="356" t="s">
        <v>34</v>
      </c>
      <c r="E32" s="306" t="s">
        <v>53</v>
      </c>
      <c r="F32" s="113"/>
      <c r="G32" s="113"/>
      <c r="H32" s="113"/>
      <c r="I32" s="113"/>
      <c r="J32" s="113"/>
      <c r="K32" s="113"/>
      <c r="L32" s="113"/>
      <c r="M32" s="113"/>
      <c r="N32" s="113"/>
      <c r="O32" s="113"/>
    </row>
    <row r="33" spans="1:15" ht="12.75">
      <c r="A33" s="306"/>
      <c r="B33" s="354" t="s">
        <v>54</v>
      </c>
      <c r="C33" s="355"/>
      <c r="D33" s="356" t="s">
        <v>34</v>
      </c>
      <c r="E33" s="565">
        <f>C33+C34</f>
        <v>0</v>
      </c>
      <c r="F33" s="113"/>
      <c r="G33" s="113"/>
      <c r="H33" s="113"/>
      <c r="I33" s="113"/>
      <c r="J33" s="113"/>
      <c r="K33" s="113"/>
      <c r="L33" s="113"/>
      <c r="M33" s="113"/>
      <c r="N33" s="113"/>
      <c r="O33" s="113"/>
    </row>
    <row r="34" spans="1:15" ht="12.75">
      <c r="A34" s="306"/>
      <c r="B34" s="354" t="s">
        <v>55</v>
      </c>
      <c r="C34" s="355">
        <v>0</v>
      </c>
      <c r="D34" s="356" t="s">
        <v>34</v>
      </c>
      <c r="E34" s="565"/>
      <c r="F34" s="113"/>
      <c r="G34" s="113"/>
      <c r="H34" s="113"/>
      <c r="I34" s="113"/>
      <c r="J34" s="113"/>
      <c r="K34" s="113"/>
      <c r="L34" s="113"/>
      <c r="M34" s="113"/>
      <c r="N34" s="113"/>
      <c r="O34" s="113"/>
    </row>
    <row r="35" spans="1:15" ht="12.75">
      <c r="A35" s="306"/>
      <c r="B35" s="336" t="s">
        <v>37</v>
      </c>
      <c r="C35" s="355">
        <f>C14</f>
        <v>0</v>
      </c>
      <c r="D35" s="113" t="s">
        <v>34</v>
      </c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</row>
    <row r="36" spans="1:15" ht="12.75">
      <c r="A36" s="306"/>
      <c r="B36" s="354" t="s">
        <v>52</v>
      </c>
      <c r="C36" s="355">
        <f>C35-C37</f>
        <v>0</v>
      </c>
      <c r="D36" s="356" t="s">
        <v>34</v>
      </c>
      <c r="E36" s="306" t="s">
        <v>53</v>
      </c>
      <c r="F36" s="113"/>
      <c r="G36" s="113"/>
      <c r="H36" s="113"/>
      <c r="I36" s="113"/>
      <c r="J36" s="113"/>
      <c r="K36" s="113"/>
      <c r="L36" s="113"/>
      <c r="M36" s="113"/>
      <c r="N36" s="113"/>
      <c r="O36" s="113"/>
    </row>
    <row r="37" spans="1:15" ht="12.75">
      <c r="A37" s="306"/>
      <c r="B37" s="354" t="s">
        <v>54</v>
      </c>
      <c r="C37" s="355"/>
      <c r="D37" s="356" t="s">
        <v>34</v>
      </c>
      <c r="E37" s="565">
        <f>C37+C38</f>
        <v>0</v>
      </c>
      <c r="F37" s="113"/>
      <c r="G37" s="113"/>
      <c r="H37" s="113"/>
      <c r="I37" s="113"/>
      <c r="J37" s="113"/>
      <c r="K37" s="113"/>
      <c r="L37" s="113"/>
      <c r="M37" s="113"/>
      <c r="N37" s="113"/>
      <c r="O37" s="113"/>
    </row>
    <row r="38" spans="1:15" ht="12.75">
      <c r="A38" s="306"/>
      <c r="B38" s="354" t="s">
        <v>55</v>
      </c>
      <c r="C38" s="355">
        <v>0</v>
      </c>
      <c r="D38" s="356" t="s">
        <v>34</v>
      </c>
      <c r="E38" s="565"/>
      <c r="F38" s="113"/>
      <c r="G38" s="113"/>
      <c r="H38" s="113"/>
      <c r="I38" s="113"/>
      <c r="J38" s="113"/>
      <c r="K38" s="113"/>
      <c r="L38" s="113"/>
      <c r="M38" s="113"/>
      <c r="N38" s="113"/>
      <c r="O38" s="113"/>
    </row>
    <row r="39" spans="1:15" ht="12.75">
      <c r="A39" s="306"/>
      <c r="B39" s="336" t="s">
        <v>38</v>
      </c>
      <c r="C39" s="355">
        <f>C15</f>
        <v>0</v>
      </c>
      <c r="D39" s="113" t="s">
        <v>34</v>
      </c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</row>
    <row r="40" spans="1:15" ht="12.75">
      <c r="A40" s="306"/>
      <c r="B40" s="354" t="s">
        <v>52</v>
      </c>
      <c r="C40" s="355">
        <f>C39-C41</f>
        <v>0</v>
      </c>
      <c r="D40" s="357" t="s">
        <v>34</v>
      </c>
      <c r="E40" s="306" t="s">
        <v>53</v>
      </c>
      <c r="F40" s="113"/>
      <c r="G40" s="113"/>
      <c r="H40" s="113"/>
      <c r="I40" s="113"/>
      <c r="J40" s="113"/>
      <c r="K40" s="113"/>
      <c r="L40" s="113"/>
      <c r="M40" s="113"/>
      <c r="N40" s="113"/>
      <c r="O40" s="113"/>
    </row>
    <row r="41" spans="1:15" ht="12.75">
      <c r="A41" s="306"/>
      <c r="B41" s="354" t="s">
        <v>54</v>
      </c>
      <c r="C41" s="355"/>
      <c r="D41" s="357" t="s">
        <v>34</v>
      </c>
      <c r="E41" s="565">
        <f>C41+C42</f>
        <v>0</v>
      </c>
      <c r="F41" s="113"/>
      <c r="G41" s="113"/>
      <c r="H41" s="113"/>
      <c r="I41" s="113"/>
      <c r="J41" s="113"/>
      <c r="K41" s="113"/>
      <c r="L41" s="113"/>
      <c r="M41" s="113"/>
      <c r="N41" s="113"/>
      <c r="O41" s="113"/>
    </row>
    <row r="42" spans="1:15" ht="12.75">
      <c r="A42" s="306"/>
      <c r="B42" s="354" t="s">
        <v>55</v>
      </c>
      <c r="C42" s="355">
        <v>0</v>
      </c>
      <c r="D42" s="357" t="s">
        <v>34</v>
      </c>
      <c r="E42" s="565"/>
      <c r="F42" s="113"/>
      <c r="G42" s="113"/>
      <c r="H42" s="113"/>
      <c r="I42" s="113"/>
      <c r="J42" s="113"/>
      <c r="K42" s="113"/>
      <c r="L42" s="113"/>
      <c r="M42" s="113"/>
      <c r="N42" s="113"/>
      <c r="O42" s="113"/>
    </row>
    <row r="43" spans="1:15" ht="12.75">
      <c r="A43" s="306"/>
      <c r="B43" s="336" t="s">
        <v>39</v>
      </c>
      <c r="C43" s="355">
        <f>C16</f>
        <v>0</v>
      </c>
      <c r="D43" s="113" t="s">
        <v>34</v>
      </c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</row>
    <row r="44" spans="1:15" ht="12.75">
      <c r="A44" s="306"/>
      <c r="B44" s="354" t="s">
        <v>52</v>
      </c>
      <c r="C44" s="355">
        <f>C43-C45</f>
        <v>0</v>
      </c>
      <c r="D44" s="357" t="s">
        <v>34</v>
      </c>
      <c r="E44" s="306" t="s">
        <v>53</v>
      </c>
      <c r="F44" s="113"/>
      <c r="G44" s="113"/>
      <c r="H44" s="113"/>
      <c r="I44" s="113"/>
      <c r="J44" s="113"/>
      <c r="K44" s="113"/>
      <c r="L44" s="113"/>
      <c r="M44" s="113"/>
      <c r="N44" s="113"/>
      <c r="O44" s="113"/>
    </row>
    <row r="45" spans="1:15" ht="12.75">
      <c r="A45" s="306"/>
      <c r="B45" s="354" t="s">
        <v>54</v>
      </c>
      <c r="C45" s="355"/>
      <c r="D45" s="357" t="s">
        <v>34</v>
      </c>
      <c r="E45" s="565">
        <f>C45+C46</f>
        <v>0</v>
      </c>
      <c r="F45" s="113"/>
      <c r="G45" s="113"/>
      <c r="H45" s="113"/>
      <c r="I45" s="113"/>
      <c r="J45" s="113"/>
      <c r="K45" s="113"/>
      <c r="L45" s="113"/>
      <c r="M45" s="113"/>
      <c r="N45" s="113"/>
      <c r="O45" s="113"/>
    </row>
    <row r="46" spans="1:15" ht="12.75">
      <c r="A46" s="306"/>
      <c r="B46" s="354" t="s">
        <v>55</v>
      </c>
      <c r="C46" s="355">
        <v>0</v>
      </c>
      <c r="D46" s="357" t="s">
        <v>34</v>
      </c>
      <c r="E46" s="565"/>
      <c r="F46" s="113"/>
      <c r="G46" s="113"/>
      <c r="H46" s="113"/>
      <c r="I46" s="113"/>
      <c r="J46" s="113"/>
      <c r="K46" s="113"/>
      <c r="L46" s="113"/>
      <c r="M46" s="113"/>
      <c r="N46" s="113"/>
      <c r="O46" s="113"/>
    </row>
    <row r="47" spans="1:15" ht="12.75">
      <c r="A47" s="306"/>
      <c r="B47" s="113"/>
      <c r="C47" s="106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</row>
    <row r="48" spans="1:15" s="8" customFormat="1" ht="25.5">
      <c r="A48" s="329" t="s">
        <v>56</v>
      </c>
      <c r="B48" s="330" t="s">
        <v>57</v>
      </c>
      <c r="C48" s="331">
        <f>C49+C50+C51+C52</f>
        <v>0</v>
      </c>
      <c r="D48" s="332" t="s">
        <v>34</v>
      </c>
      <c r="E48" s="358" t="s">
        <v>22</v>
      </c>
      <c r="F48" s="359" t="s">
        <v>43</v>
      </c>
      <c r="G48" s="332"/>
      <c r="H48" s="332"/>
      <c r="I48" s="332"/>
      <c r="J48" s="332"/>
      <c r="K48" s="332"/>
      <c r="L48" s="332"/>
      <c r="M48" s="332"/>
      <c r="N48" s="332"/>
      <c r="O48" s="332"/>
    </row>
    <row r="49" spans="1:15" ht="12.75">
      <c r="A49" s="306"/>
      <c r="B49" s="113" t="s">
        <v>36</v>
      </c>
      <c r="C49" s="99"/>
      <c r="D49" s="113" t="s">
        <v>34</v>
      </c>
      <c r="E49" s="353" t="e">
        <f>ROUND(C49/C31,3)</f>
        <v>#DIV/0!</v>
      </c>
      <c r="F49" s="359" t="s">
        <v>43</v>
      </c>
      <c r="G49" s="113"/>
      <c r="H49" s="113"/>
      <c r="I49" s="113"/>
      <c r="J49" s="113"/>
      <c r="K49" s="113"/>
      <c r="L49" s="113"/>
      <c r="M49" s="113"/>
      <c r="N49" s="113"/>
      <c r="O49" s="113"/>
    </row>
    <row r="50" spans="1:15" ht="12.75">
      <c r="A50" s="306"/>
      <c r="B50" s="336" t="s">
        <v>37</v>
      </c>
      <c r="C50" s="99"/>
      <c r="D50" s="113" t="s">
        <v>42</v>
      </c>
      <c r="E50" s="353" t="e">
        <f>ROUND(C50/C35,3)</f>
        <v>#DIV/0!</v>
      </c>
      <c r="F50" s="359" t="s">
        <v>43</v>
      </c>
      <c r="G50" s="113"/>
      <c r="H50" s="113"/>
      <c r="I50" s="113"/>
      <c r="J50" s="113"/>
      <c r="K50" s="113"/>
      <c r="L50" s="113"/>
      <c r="M50" s="113"/>
      <c r="N50" s="113"/>
      <c r="O50" s="113"/>
    </row>
    <row r="51" spans="1:15" ht="12.75">
      <c r="A51" s="306"/>
      <c r="B51" s="336" t="s">
        <v>38</v>
      </c>
      <c r="C51" s="99"/>
      <c r="D51" s="113" t="s">
        <v>34</v>
      </c>
      <c r="E51" s="353" t="e">
        <f>ROUND(C51/C39,3)</f>
        <v>#DIV/0!</v>
      </c>
      <c r="F51" s="359" t="s">
        <v>43</v>
      </c>
      <c r="G51" s="113"/>
      <c r="H51" s="113"/>
      <c r="I51" s="113"/>
      <c r="J51" s="113"/>
      <c r="K51" s="113"/>
      <c r="L51" s="113"/>
      <c r="M51" s="113"/>
      <c r="N51" s="113"/>
      <c r="O51" s="113"/>
    </row>
    <row r="52" spans="1:15" ht="12.75">
      <c r="A52" s="306"/>
      <c r="B52" s="336" t="s">
        <v>39</v>
      </c>
      <c r="C52" s="99"/>
      <c r="D52" s="113" t="s">
        <v>42</v>
      </c>
      <c r="E52" s="353" t="e">
        <f>ROUND(C52/C43,3)</f>
        <v>#DIV/0!</v>
      </c>
      <c r="F52" s="359" t="s">
        <v>43</v>
      </c>
      <c r="G52" s="113"/>
      <c r="H52" s="113"/>
      <c r="I52" s="113"/>
      <c r="J52" s="113"/>
      <c r="K52" s="113"/>
      <c r="L52" s="113"/>
      <c r="M52" s="113"/>
      <c r="N52" s="113"/>
      <c r="O52" s="113"/>
    </row>
    <row r="53" spans="1:15" ht="12.75">
      <c r="A53" s="306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</row>
    <row r="54" spans="1:15" ht="12.75">
      <c r="A54" s="306" t="s">
        <v>58</v>
      </c>
      <c r="B54" s="346" t="s">
        <v>148</v>
      </c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</row>
    <row r="55" spans="1:15" ht="12.75">
      <c r="A55" s="306"/>
      <c r="B55" s="346"/>
      <c r="C55" s="306" t="s">
        <v>59</v>
      </c>
      <c r="D55" s="306" t="s">
        <v>60</v>
      </c>
      <c r="E55" s="306" t="s">
        <v>61</v>
      </c>
      <c r="F55" s="113"/>
      <c r="G55" s="113"/>
      <c r="H55" s="113"/>
      <c r="I55" s="113"/>
      <c r="J55" s="113"/>
      <c r="K55" s="113"/>
      <c r="L55" s="113"/>
      <c r="M55" s="113"/>
      <c r="N55" s="113"/>
      <c r="O55" s="113"/>
    </row>
    <row r="56" spans="1:15" ht="12.75">
      <c r="A56" s="306"/>
      <c r="B56" s="360" t="s">
        <v>79</v>
      </c>
      <c r="C56" s="99"/>
      <c r="D56" s="288"/>
      <c r="E56" s="288"/>
      <c r="F56" s="113" t="s">
        <v>62</v>
      </c>
      <c r="G56" s="113"/>
      <c r="H56" s="113"/>
      <c r="I56" s="140">
        <f>C19</f>
        <v>0</v>
      </c>
      <c r="J56" s="113"/>
      <c r="K56" s="113"/>
      <c r="L56" s="113"/>
      <c r="M56" s="113"/>
      <c r="N56" s="113"/>
      <c r="O56" s="113"/>
    </row>
    <row r="57" spans="1:15" ht="12.75">
      <c r="A57" s="306"/>
      <c r="B57" s="360" t="s">
        <v>63</v>
      </c>
      <c r="C57" s="99"/>
      <c r="D57" s="288"/>
      <c r="E57" s="288"/>
      <c r="F57" s="113" t="s">
        <v>62</v>
      </c>
      <c r="G57" s="113"/>
      <c r="H57" s="113"/>
      <c r="I57" s="140">
        <f>C20</f>
        <v>0</v>
      </c>
      <c r="J57" s="113"/>
      <c r="K57" s="113"/>
      <c r="L57" s="113"/>
      <c r="M57" s="113"/>
      <c r="N57" s="113"/>
      <c r="O57" s="113"/>
    </row>
    <row r="58" spans="1:15" ht="12.75">
      <c r="A58" s="306"/>
      <c r="B58" s="360" t="s">
        <v>64</v>
      </c>
      <c r="C58" s="99"/>
      <c r="D58" s="288"/>
      <c r="E58" s="288"/>
      <c r="F58" s="113" t="s">
        <v>62</v>
      </c>
      <c r="G58" s="113"/>
      <c r="H58" s="113"/>
      <c r="I58" s="140">
        <f>C21</f>
        <v>0</v>
      </c>
      <c r="J58" s="113"/>
      <c r="K58" s="113"/>
      <c r="L58" s="113"/>
      <c r="M58" s="113"/>
      <c r="N58" s="113"/>
      <c r="O58" s="113"/>
    </row>
    <row r="59" spans="1:15" ht="12.75">
      <c r="A59" s="306"/>
      <c r="B59" s="360" t="s">
        <v>80</v>
      </c>
      <c r="C59" s="99"/>
      <c r="D59" s="288"/>
      <c r="E59" s="288"/>
      <c r="F59" s="113" t="s">
        <v>62</v>
      </c>
      <c r="G59" s="113"/>
      <c r="H59" s="113"/>
      <c r="I59" s="140">
        <f>C22</f>
        <v>0</v>
      </c>
      <c r="J59" s="113"/>
      <c r="K59" s="113"/>
      <c r="L59" s="113"/>
      <c r="M59" s="113"/>
      <c r="N59" s="113"/>
      <c r="O59" s="113"/>
    </row>
    <row r="60" spans="1:15" ht="12.75">
      <c r="A60" s="306"/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</row>
    <row r="61" spans="1:15" s="10" customFormat="1" ht="12.75">
      <c r="A61" s="345" t="s">
        <v>65</v>
      </c>
      <c r="B61" s="346" t="s">
        <v>172</v>
      </c>
      <c r="C61" s="269"/>
      <c r="D61" s="269"/>
      <c r="E61" s="269"/>
      <c r="F61" s="269"/>
      <c r="G61" s="269"/>
      <c r="H61" s="269"/>
      <c r="I61" s="269"/>
      <c r="J61" s="269"/>
      <c r="K61" s="269"/>
      <c r="L61" s="269"/>
      <c r="M61" s="269"/>
      <c r="N61" s="269"/>
      <c r="O61" s="269"/>
    </row>
    <row r="62" spans="1:15" s="10" customFormat="1" ht="12.75" customHeight="1">
      <c r="A62" s="345"/>
      <c r="B62" s="566"/>
      <c r="C62" s="574" t="s">
        <v>66</v>
      </c>
      <c r="D62" s="498"/>
      <c r="E62" s="498"/>
      <c r="F62" s="498"/>
      <c r="G62" s="499"/>
      <c r="H62" s="574" t="s">
        <v>67</v>
      </c>
      <c r="I62" s="498"/>
      <c r="J62" s="499"/>
      <c r="K62" s="574" t="s">
        <v>81</v>
      </c>
      <c r="L62" s="498"/>
      <c r="M62" s="498"/>
      <c r="N62" s="498"/>
      <c r="O62" s="499"/>
    </row>
    <row r="63" spans="1:15" s="10" customFormat="1" ht="12.75" customHeight="1">
      <c r="A63" s="345"/>
      <c r="B63" s="567"/>
      <c r="C63" s="575" t="s">
        <v>68</v>
      </c>
      <c r="D63" s="574" t="s">
        <v>69</v>
      </c>
      <c r="E63" s="498"/>
      <c r="F63" s="498"/>
      <c r="G63" s="499"/>
      <c r="H63" s="575" t="s">
        <v>68</v>
      </c>
      <c r="I63" s="574" t="s">
        <v>70</v>
      </c>
      <c r="J63" s="499"/>
      <c r="K63" s="575" t="s">
        <v>68</v>
      </c>
      <c r="L63" s="574" t="s">
        <v>69</v>
      </c>
      <c r="M63" s="498"/>
      <c r="N63" s="498"/>
      <c r="O63" s="499"/>
    </row>
    <row r="64" spans="1:15" s="10" customFormat="1" ht="12.75" customHeight="1">
      <c r="A64" s="345"/>
      <c r="B64" s="567"/>
      <c r="C64" s="576"/>
      <c r="D64" s="574"/>
      <c r="E64" s="499"/>
      <c r="F64" s="574" t="s">
        <v>72</v>
      </c>
      <c r="G64" s="499"/>
      <c r="H64" s="576"/>
      <c r="I64" s="579" t="s">
        <v>71</v>
      </c>
      <c r="J64" s="579" t="s">
        <v>72</v>
      </c>
      <c r="K64" s="576"/>
      <c r="L64" s="574" t="s">
        <v>71</v>
      </c>
      <c r="M64" s="499"/>
      <c r="N64" s="574" t="s">
        <v>72</v>
      </c>
      <c r="O64" s="499"/>
    </row>
    <row r="65" spans="1:15" s="10" customFormat="1" ht="45" customHeight="1">
      <c r="A65" s="345"/>
      <c r="B65" s="568"/>
      <c r="C65" s="577"/>
      <c r="D65" s="361" t="s">
        <v>73</v>
      </c>
      <c r="E65" s="361" t="s">
        <v>74</v>
      </c>
      <c r="F65" s="361" t="s">
        <v>73</v>
      </c>
      <c r="G65" s="361" t="s">
        <v>74</v>
      </c>
      <c r="H65" s="577"/>
      <c r="I65" s="580"/>
      <c r="J65" s="580"/>
      <c r="K65" s="577"/>
      <c r="L65" s="361" t="s">
        <v>73</v>
      </c>
      <c r="M65" s="361" t="s">
        <v>74</v>
      </c>
      <c r="N65" s="361" t="s">
        <v>73</v>
      </c>
      <c r="O65" s="361" t="s">
        <v>74</v>
      </c>
    </row>
    <row r="66" spans="1:15" s="10" customFormat="1" ht="12.75">
      <c r="A66" s="345"/>
      <c r="B66" s="362" t="s">
        <v>75</v>
      </c>
      <c r="C66" s="363" t="e">
        <f>ROUND(K66/H66,8)</f>
        <v>#DIV/0!</v>
      </c>
      <c r="D66" s="101">
        <f>D67</f>
        <v>75</v>
      </c>
      <c r="E66" s="363" t="e">
        <f>C66-D66</f>
        <v>#DIV/0!</v>
      </c>
      <c r="F66" s="380">
        <v>110</v>
      </c>
      <c r="G66" s="364" t="e">
        <f>C66-F66</f>
        <v>#DIV/0!</v>
      </c>
      <c r="H66" s="101">
        <f aca="true" t="shared" si="0" ref="H66:O66">SUM(H67:H70)</f>
        <v>0</v>
      </c>
      <c r="I66" s="101">
        <f t="shared" si="0"/>
        <v>0</v>
      </c>
      <c r="J66" s="101">
        <f>SUM(J67:J70)</f>
        <v>0</v>
      </c>
      <c r="K66" s="366">
        <f>SUM(K67:K70)</f>
        <v>0</v>
      </c>
      <c r="L66" s="366">
        <f t="shared" si="0"/>
        <v>0</v>
      </c>
      <c r="M66" s="367">
        <f t="shared" si="0"/>
        <v>0</v>
      </c>
      <c r="N66" s="367">
        <f t="shared" si="0"/>
        <v>0</v>
      </c>
      <c r="O66" s="367">
        <f t="shared" si="0"/>
        <v>0</v>
      </c>
    </row>
    <row r="67" spans="1:15" ht="12.75">
      <c r="A67" s="306"/>
      <c r="B67" s="368" t="s">
        <v>76</v>
      </c>
      <c r="C67" s="353">
        <f>C56</f>
        <v>0</v>
      </c>
      <c r="D67" s="353">
        <v>75</v>
      </c>
      <c r="E67" s="353">
        <f aca="true" t="shared" si="1" ref="E67:E80">C67-D67</f>
        <v>-75</v>
      </c>
      <c r="F67" s="369">
        <f aca="true" t="shared" si="2" ref="F67:F75">IF(C67&gt;110,110,IF(C67&lt;110,C67))</f>
        <v>0</v>
      </c>
      <c r="G67" s="353">
        <f aca="true" t="shared" si="3" ref="G67:G75">C67-F67</f>
        <v>0</v>
      </c>
      <c r="H67" s="353">
        <f>C32</f>
        <v>0</v>
      </c>
      <c r="I67" s="353">
        <f>H67-J67</f>
        <v>0</v>
      </c>
      <c r="J67" s="99">
        <f>C49-J72</f>
        <v>0</v>
      </c>
      <c r="K67" s="370">
        <f>SUM(L67:O67)</f>
        <v>0</v>
      </c>
      <c r="L67" s="371">
        <f>ROUND(D67*I67,4)</f>
        <v>0</v>
      </c>
      <c r="M67" s="371">
        <f>ROUND(E67*I67,4)</f>
        <v>0</v>
      </c>
      <c r="N67" s="371">
        <f>ROUND(F67*J67,4)</f>
        <v>0</v>
      </c>
      <c r="O67" s="371">
        <f>ROUND(G67*J67,4)</f>
        <v>0</v>
      </c>
    </row>
    <row r="68" spans="1:15" ht="12.75">
      <c r="A68" s="306"/>
      <c r="B68" s="368" t="s">
        <v>37</v>
      </c>
      <c r="C68" s="353">
        <f>C57</f>
        <v>0</v>
      </c>
      <c r="D68" s="353">
        <v>75</v>
      </c>
      <c r="E68" s="353">
        <f t="shared" si="1"/>
        <v>-75</v>
      </c>
      <c r="F68" s="369">
        <f t="shared" si="2"/>
        <v>0</v>
      </c>
      <c r="G68" s="353">
        <f t="shared" si="3"/>
        <v>0</v>
      </c>
      <c r="H68" s="353">
        <f>C36</f>
        <v>0</v>
      </c>
      <c r="I68" s="353">
        <f>H68-J68</f>
        <v>0</v>
      </c>
      <c r="J68" s="99">
        <f>C50-J73</f>
        <v>0</v>
      </c>
      <c r="K68" s="370">
        <f>SUM(L68:O68)</f>
        <v>0</v>
      </c>
      <c r="L68" s="371">
        <f>ROUND(D68*I68,4)</f>
        <v>0</v>
      </c>
      <c r="M68" s="371">
        <f aca="true" t="shared" si="4" ref="M68:N70">ROUND(E68*I68,4)</f>
        <v>0</v>
      </c>
      <c r="N68" s="371">
        <f t="shared" si="4"/>
        <v>0</v>
      </c>
      <c r="O68" s="371">
        <f>ROUND(G68*J68,4)</f>
        <v>0</v>
      </c>
    </row>
    <row r="69" spans="1:15" ht="12.75">
      <c r="A69" s="306"/>
      <c r="B69" s="368" t="s">
        <v>38</v>
      </c>
      <c r="C69" s="353">
        <f>C58</f>
        <v>0</v>
      </c>
      <c r="D69" s="353">
        <v>75</v>
      </c>
      <c r="E69" s="353">
        <f t="shared" si="1"/>
        <v>-75</v>
      </c>
      <c r="F69" s="369">
        <f t="shared" si="2"/>
        <v>0</v>
      </c>
      <c r="G69" s="353">
        <f t="shared" si="3"/>
        <v>0</v>
      </c>
      <c r="H69" s="353">
        <f>C40</f>
        <v>0</v>
      </c>
      <c r="I69" s="353">
        <f>H69-J69</f>
        <v>0</v>
      </c>
      <c r="J69" s="99">
        <f>C51-J74</f>
        <v>0</v>
      </c>
      <c r="K69" s="370">
        <f>SUM(L69:O69)</f>
        <v>0</v>
      </c>
      <c r="L69" s="371">
        <f>ROUND(D69*I69,4)</f>
        <v>0</v>
      </c>
      <c r="M69" s="371">
        <f t="shared" si="4"/>
        <v>0</v>
      </c>
      <c r="N69" s="371">
        <f t="shared" si="4"/>
        <v>0</v>
      </c>
      <c r="O69" s="371">
        <f>ROUND(G69*J69,4)</f>
        <v>0</v>
      </c>
    </row>
    <row r="70" spans="1:15" ht="12.75">
      <c r="A70" s="306"/>
      <c r="B70" s="368" t="s">
        <v>39</v>
      </c>
      <c r="C70" s="353">
        <f>C59</f>
        <v>0</v>
      </c>
      <c r="D70" s="353">
        <v>75</v>
      </c>
      <c r="E70" s="353">
        <f t="shared" si="1"/>
        <v>-75</v>
      </c>
      <c r="F70" s="369">
        <f t="shared" si="2"/>
        <v>0</v>
      </c>
      <c r="G70" s="353">
        <f t="shared" si="3"/>
        <v>0</v>
      </c>
      <c r="H70" s="353">
        <f>C44</f>
        <v>0</v>
      </c>
      <c r="I70" s="353">
        <f>H70-J70</f>
        <v>0</v>
      </c>
      <c r="J70" s="99">
        <f>C52-J75</f>
        <v>0</v>
      </c>
      <c r="K70" s="370">
        <f>SUM(L70:O70)</f>
        <v>0</v>
      </c>
      <c r="L70" s="371">
        <f>ROUND(D70*I70,4)</f>
        <v>0</v>
      </c>
      <c r="M70" s="371">
        <f t="shared" si="4"/>
        <v>0</v>
      </c>
      <c r="N70" s="371">
        <f t="shared" si="4"/>
        <v>0</v>
      </c>
      <c r="O70" s="371">
        <f>ROUND(G70*J70,4)</f>
        <v>0</v>
      </c>
    </row>
    <row r="71" spans="1:15" s="10" customFormat="1" ht="12.75">
      <c r="A71" s="345"/>
      <c r="B71" s="362" t="s">
        <v>77</v>
      </c>
      <c r="C71" s="363" t="e">
        <f>ROUND(K71/H71,8)</f>
        <v>#DIV/0!</v>
      </c>
      <c r="D71" s="101">
        <f>D72</f>
        <v>75</v>
      </c>
      <c r="E71" s="363" t="e">
        <f>C71-D71</f>
        <v>#DIV/0!</v>
      </c>
      <c r="F71" s="381" t="e">
        <f t="shared" si="2"/>
        <v>#DIV/0!</v>
      </c>
      <c r="G71" s="364" t="e">
        <f t="shared" si="3"/>
        <v>#DIV/0!</v>
      </c>
      <c r="H71" s="101">
        <f aca="true" t="shared" si="5" ref="H71:O71">SUM(H72:H75)</f>
        <v>0</v>
      </c>
      <c r="I71" s="101">
        <f t="shared" si="5"/>
        <v>0</v>
      </c>
      <c r="J71" s="105">
        <f>J72+J73+J74+J75</f>
        <v>0</v>
      </c>
      <c r="K71" s="382">
        <f>SUM(K72:K75)</f>
        <v>0</v>
      </c>
      <c r="L71" s="366">
        <f t="shared" si="5"/>
        <v>0</v>
      </c>
      <c r="M71" s="366">
        <f t="shared" si="5"/>
        <v>0</v>
      </c>
      <c r="N71" s="367">
        <f t="shared" si="5"/>
        <v>0</v>
      </c>
      <c r="O71" s="366">
        <f t="shared" si="5"/>
        <v>0</v>
      </c>
    </row>
    <row r="72" spans="1:15" ht="12.75">
      <c r="A72" s="306"/>
      <c r="B72" s="368" t="s">
        <v>76</v>
      </c>
      <c r="C72" s="353">
        <v>127</v>
      </c>
      <c r="D72" s="353">
        <v>75</v>
      </c>
      <c r="E72" s="353">
        <f t="shared" si="1"/>
        <v>52</v>
      </c>
      <c r="F72" s="369">
        <f t="shared" si="2"/>
        <v>110</v>
      </c>
      <c r="G72" s="353">
        <f t="shared" si="3"/>
        <v>17</v>
      </c>
      <c r="H72" s="353">
        <f>C33</f>
        <v>0</v>
      </c>
      <c r="I72" s="353">
        <f>H72-J72</f>
        <v>0</v>
      </c>
      <c r="J72" s="99"/>
      <c r="K72" s="370">
        <f>SUM(L72:O72)</f>
        <v>0</v>
      </c>
      <c r="L72" s="371">
        <f>ROUND(D72*I72,4)</f>
        <v>0</v>
      </c>
      <c r="M72" s="371">
        <f aca="true" t="shared" si="6" ref="M72:N75">ROUND(E72*I72,4)</f>
        <v>0</v>
      </c>
      <c r="N72" s="371">
        <f t="shared" si="6"/>
        <v>0</v>
      </c>
      <c r="O72" s="371">
        <f>ROUND(G72*J72,4)</f>
        <v>0</v>
      </c>
    </row>
    <row r="73" spans="1:15" ht="12.75">
      <c r="A73" s="306"/>
      <c r="B73" s="368" t="s">
        <v>37</v>
      </c>
      <c r="C73" s="353">
        <v>103</v>
      </c>
      <c r="D73" s="353">
        <v>75</v>
      </c>
      <c r="E73" s="353">
        <f t="shared" si="1"/>
        <v>28</v>
      </c>
      <c r="F73" s="369">
        <f t="shared" si="2"/>
        <v>103</v>
      </c>
      <c r="G73" s="353">
        <f t="shared" si="3"/>
        <v>0</v>
      </c>
      <c r="H73" s="353">
        <f>C37</f>
        <v>0</v>
      </c>
      <c r="I73" s="353">
        <f>H73-J73</f>
        <v>0</v>
      </c>
      <c r="J73" s="99"/>
      <c r="K73" s="370">
        <f>SUM(L73:O73)</f>
        <v>0</v>
      </c>
      <c r="L73" s="371">
        <f>ROUND(D73*I73,4)</f>
        <v>0</v>
      </c>
      <c r="M73" s="371">
        <f t="shared" si="6"/>
        <v>0</v>
      </c>
      <c r="N73" s="371">
        <f t="shared" si="6"/>
        <v>0</v>
      </c>
      <c r="O73" s="371">
        <f>ROUND(G73*J73,4)</f>
        <v>0</v>
      </c>
    </row>
    <row r="74" spans="1:15" ht="12.75">
      <c r="A74" s="306"/>
      <c r="B74" s="368" t="s">
        <v>38</v>
      </c>
      <c r="C74" s="353">
        <v>116</v>
      </c>
      <c r="D74" s="353">
        <v>75</v>
      </c>
      <c r="E74" s="353">
        <f t="shared" si="1"/>
        <v>41</v>
      </c>
      <c r="F74" s="369">
        <f t="shared" si="2"/>
        <v>110</v>
      </c>
      <c r="G74" s="353">
        <f t="shared" si="3"/>
        <v>6</v>
      </c>
      <c r="H74" s="353">
        <f>C41</f>
        <v>0</v>
      </c>
      <c r="I74" s="353">
        <f>H74-J74</f>
        <v>0</v>
      </c>
      <c r="J74" s="99"/>
      <c r="K74" s="370">
        <f>SUM(L74:O74)</f>
        <v>0</v>
      </c>
      <c r="L74" s="371">
        <f>ROUND(D74*I74,4)</f>
        <v>0</v>
      </c>
      <c r="M74" s="371">
        <f t="shared" si="6"/>
        <v>0</v>
      </c>
      <c r="N74" s="371">
        <f t="shared" si="6"/>
        <v>0</v>
      </c>
      <c r="O74" s="371">
        <f>ROUND(G74*J74,4)</f>
        <v>0</v>
      </c>
    </row>
    <row r="75" spans="1:15" ht="12.75">
      <c r="A75" s="306"/>
      <c r="B75" s="368" t="s">
        <v>39</v>
      </c>
      <c r="C75" s="353">
        <v>125</v>
      </c>
      <c r="D75" s="353">
        <v>75</v>
      </c>
      <c r="E75" s="353">
        <f t="shared" si="1"/>
        <v>50</v>
      </c>
      <c r="F75" s="369">
        <f t="shared" si="2"/>
        <v>110</v>
      </c>
      <c r="G75" s="353">
        <f t="shared" si="3"/>
        <v>15</v>
      </c>
      <c r="H75" s="353">
        <f>C45</f>
        <v>0</v>
      </c>
      <c r="I75" s="353">
        <f>H75-J75</f>
        <v>0</v>
      </c>
      <c r="J75" s="99"/>
      <c r="K75" s="370">
        <f>SUM(L75:O75)</f>
        <v>0</v>
      </c>
      <c r="L75" s="371">
        <f>ROUND(D75*I75,4)</f>
        <v>0</v>
      </c>
      <c r="M75" s="371">
        <f t="shared" si="6"/>
        <v>0</v>
      </c>
      <c r="N75" s="371">
        <f t="shared" si="6"/>
        <v>0</v>
      </c>
      <c r="O75" s="371">
        <f>ROUND(G75*J75,4)</f>
        <v>0</v>
      </c>
    </row>
    <row r="76" spans="1:15" s="10" customFormat="1" ht="12.75">
      <c r="A76" s="345"/>
      <c r="B76" s="362" t="s">
        <v>120</v>
      </c>
      <c r="C76" s="363">
        <v>0</v>
      </c>
      <c r="D76" s="101">
        <v>0</v>
      </c>
      <c r="E76" s="372">
        <v>0</v>
      </c>
      <c r="F76" s="380">
        <v>110</v>
      </c>
      <c r="G76" s="363">
        <v>0</v>
      </c>
      <c r="H76" s="101">
        <f aca="true" t="shared" si="7" ref="H76:O76">SUM(H77:H80)</f>
        <v>0</v>
      </c>
      <c r="I76" s="101">
        <f>SUM(I77:I80)</f>
        <v>0</v>
      </c>
      <c r="J76" s="101">
        <f>SUM(J77:J80)</f>
        <v>0</v>
      </c>
      <c r="K76" s="366">
        <f t="shared" si="7"/>
        <v>0</v>
      </c>
      <c r="L76" s="366">
        <f t="shared" si="7"/>
        <v>0</v>
      </c>
      <c r="M76" s="366">
        <f t="shared" si="7"/>
        <v>0</v>
      </c>
      <c r="N76" s="366">
        <f t="shared" si="7"/>
        <v>0</v>
      </c>
      <c r="O76" s="366">
        <f t="shared" si="7"/>
        <v>0</v>
      </c>
    </row>
    <row r="77" spans="1:15" ht="12.75">
      <c r="A77" s="306"/>
      <c r="B77" s="368" t="s">
        <v>76</v>
      </c>
      <c r="C77" s="353">
        <f>E56</f>
        <v>0</v>
      </c>
      <c r="D77" s="353">
        <v>75</v>
      </c>
      <c r="E77" s="353">
        <f t="shared" si="1"/>
        <v>-75</v>
      </c>
      <c r="F77" s="353">
        <f>IF(C77&gt;110,110,IF(C77&lt;110,C77))</f>
        <v>0</v>
      </c>
      <c r="G77" s="353">
        <f>C77-F77</f>
        <v>0</v>
      </c>
      <c r="H77" s="353">
        <f>C34</f>
        <v>0</v>
      </c>
      <c r="I77" s="353">
        <f>H77-J77</f>
        <v>0</v>
      </c>
      <c r="J77" s="99">
        <v>0</v>
      </c>
      <c r="K77" s="370">
        <f>SUM(L77:O77)</f>
        <v>0</v>
      </c>
      <c r="L77" s="371">
        <f>ROUND(D77*I77*12/1000,4)</f>
        <v>0</v>
      </c>
      <c r="M77" s="371">
        <f aca="true" t="shared" si="8" ref="M77:N80">ROUND(E77*I77*12/1000,4)</f>
        <v>0</v>
      </c>
      <c r="N77" s="371">
        <f t="shared" si="8"/>
        <v>0</v>
      </c>
      <c r="O77" s="371">
        <f>ROUND(G77*J77*12/1000,4)</f>
        <v>0</v>
      </c>
    </row>
    <row r="78" spans="1:15" ht="12.75">
      <c r="A78" s="306"/>
      <c r="B78" s="368" t="s">
        <v>37</v>
      </c>
      <c r="C78" s="353">
        <f>E57</f>
        <v>0</v>
      </c>
      <c r="D78" s="353">
        <v>75</v>
      </c>
      <c r="E78" s="353">
        <f t="shared" si="1"/>
        <v>-75</v>
      </c>
      <c r="F78" s="353">
        <f>IF(C78&gt;110,110,IF(C78&lt;110,C78))</f>
        <v>0</v>
      </c>
      <c r="G78" s="353">
        <f>C78-F78</f>
        <v>0</v>
      </c>
      <c r="H78" s="353">
        <f>C38</f>
        <v>0</v>
      </c>
      <c r="I78" s="353">
        <f>H78-J78</f>
        <v>0</v>
      </c>
      <c r="J78" s="99">
        <v>0</v>
      </c>
      <c r="K78" s="370">
        <f>SUM(L78:O78)</f>
        <v>0</v>
      </c>
      <c r="L78" s="371">
        <f>ROUND(D78*I78*12/1000,4)</f>
        <v>0</v>
      </c>
      <c r="M78" s="371">
        <f t="shared" si="8"/>
        <v>0</v>
      </c>
      <c r="N78" s="371">
        <f t="shared" si="8"/>
        <v>0</v>
      </c>
      <c r="O78" s="371">
        <f>ROUND(G78*J78*12/1000,4)</f>
        <v>0</v>
      </c>
    </row>
    <row r="79" spans="2:15" ht="12.75">
      <c r="B79" s="11" t="s">
        <v>38</v>
      </c>
      <c r="C79" s="12">
        <f>E58</f>
        <v>0</v>
      </c>
      <c r="D79" s="12">
        <v>75</v>
      </c>
      <c r="E79" s="12">
        <f t="shared" si="1"/>
        <v>-75</v>
      </c>
      <c r="F79" s="12">
        <f>IF(C79&gt;110,110,IF(C79&lt;110,C79))</f>
        <v>0</v>
      </c>
      <c r="G79" s="12">
        <f>C79-F79</f>
        <v>0</v>
      </c>
      <c r="H79" s="12">
        <f>C42</f>
        <v>0</v>
      </c>
      <c r="I79" s="12">
        <f>H79-J79</f>
        <v>0</v>
      </c>
      <c r="J79" s="14">
        <v>0</v>
      </c>
      <c r="K79" s="4">
        <f>SUM(L79:O79)</f>
        <v>0</v>
      </c>
      <c r="L79" s="5">
        <f>ROUND(D79*I79*12/1000,4)</f>
        <v>0</v>
      </c>
      <c r="M79" s="5">
        <f t="shared" si="8"/>
        <v>0</v>
      </c>
      <c r="N79" s="5">
        <f t="shared" si="8"/>
        <v>0</v>
      </c>
      <c r="O79" s="5">
        <f>ROUND(G79*J79*12/1000,4)</f>
        <v>0</v>
      </c>
    </row>
    <row r="80" spans="2:15" ht="12.75">
      <c r="B80" s="11" t="s">
        <v>39</v>
      </c>
      <c r="C80" s="12">
        <f>E59</f>
        <v>0</v>
      </c>
      <c r="D80" s="12">
        <v>75</v>
      </c>
      <c r="E80" s="12">
        <f t="shared" si="1"/>
        <v>-75</v>
      </c>
      <c r="F80" s="12">
        <f>IF(C80&gt;110,110,IF(C80&lt;110,C80))</f>
        <v>0</v>
      </c>
      <c r="G80" s="12">
        <f>C80-F80</f>
        <v>0</v>
      </c>
      <c r="H80" s="12">
        <f>C46</f>
        <v>0</v>
      </c>
      <c r="I80" s="12">
        <f>H80-J80</f>
        <v>0</v>
      </c>
      <c r="J80" s="14">
        <v>0</v>
      </c>
      <c r="K80" s="4">
        <f>SUM(L80:O80)</f>
        <v>0</v>
      </c>
      <c r="L80" s="5">
        <f>ROUND(D80*I80*12/1000,4)</f>
        <v>0</v>
      </c>
      <c r="M80" s="5">
        <f t="shared" si="8"/>
        <v>0</v>
      </c>
      <c r="N80" s="5">
        <f t="shared" si="8"/>
        <v>0</v>
      </c>
      <c r="O80" s="5">
        <f>ROUND(G80*J80*12/1000,4)</f>
        <v>0</v>
      </c>
    </row>
    <row r="82" spans="1:11" s="3" customFormat="1" ht="23.25" customHeight="1">
      <c r="A82" s="1"/>
      <c r="B82" s="578" t="s">
        <v>145</v>
      </c>
      <c r="C82" s="578"/>
      <c r="D82" s="17"/>
      <c r="E82" s="1"/>
      <c r="F82" s="21"/>
      <c r="G82" s="32"/>
      <c r="H82" s="16"/>
      <c r="I82" s="17"/>
      <c r="J82" s="17"/>
      <c r="K82" s="30" t="s">
        <v>100</v>
      </c>
    </row>
    <row r="83" spans="3:11" s="3" customFormat="1" ht="14.25">
      <c r="C83" s="19"/>
      <c r="D83" s="20"/>
      <c r="E83" s="19"/>
      <c r="F83" s="25"/>
      <c r="G83" s="26"/>
      <c r="H83" s="19"/>
      <c r="I83" s="20"/>
      <c r="J83" s="23"/>
      <c r="K83" s="30"/>
    </row>
    <row r="84" spans="1:11" s="3" customFormat="1" ht="15.75">
      <c r="A84" s="1"/>
      <c r="B84" s="3" t="s">
        <v>82</v>
      </c>
      <c r="C84" s="17"/>
      <c r="D84" s="17"/>
      <c r="E84" s="17"/>
      <c r="F84" s="17"/>
      <c r="G84" s="27"/>
      <c r="H84" s="17"/>
      <c r="I84" s="17"/>
      <c r="J84" s="17"/>
      <c r="K84" s="30"/>
    </row>
    <row r="85" spans="1:11" s="3" customFormat="1" ht="15.75">
      <c r="A85" s="1"/>
      <c r="B85" s="3" t="s">
        <v>149</v>
      </c>
      <c r="C85" s="1"/>
      <c r="D85" s="1"/>
      <c r="E85" s="18"/>
      <c r="F85" s="17"/>
      <c r="G85" s="27"/>
      <c r="H85" s="1"/>
      <c r="I85" s="17"/>
      <c r="J85" s="17"/>
      <c r="K85" s="30"/>
    </row>
    <row r="86" spans="1:11" s="3" customFormat="1" ht="12.75">
      <c r="A86" s="22"/>
      <c r="F86" s="28"/>
      <c r="G86" s="24"/>
      <c r="I86" s="13"/>
      <c r="J86" s="13"/>
      <c r="K86" s="30"/>
    </row>
  </sheetData>
  <sheetProtection/>
  <mergeCells count="26">
    <mergeCell ref="H1:O1"/>
    <mergeCell ref="B82:C82"/>
    <mergeCell ref="L2:M2"/>
    <mergeCell ref="L63:O63"/>
    <mergeCell ref="D64:E64"/>
    <mergeCell ref="F64:G64"/>
    <mergeCell ref="I64:I65"/>
    <mergeCell ref="J64:J65"/>
    <mergeCell ref="L64:M64"/>
    <mergeCell ref="N64:O64"/>
    <mergeCell ref="A2:H2"/>
    <mergeCell ref="K62:O62"/>
    <mergeCell ref="C63:C65"/>
    <mergeCell ref="D63:G63"/>
    <mergeCell ref="H63:H65"/>
    <mergeCell ref="I63:J63"/>
    <mergeCell ref="K63:K65"/>
    <mergeCell ref="H62:J62"/>
    <mergeCell ref="C3:E3"/>
    <mergeCell ref="C4:E4"/>
    <mergeCell ref="E33:E34"/>
    <mergeCell ref="E37:E38"/>
    <mergeCell ref="E41:E42"/>
    <mergeCell ref="B62:B65"/>
    <mergeCell ref="C62:G62"/>
    <mergeCell ref="E45:E46"/>
  </mergeCells>
  <printOptions/>
  <pageMargins left="0.1968503937007874" right="0.15748031496062992" top="0.1968503937007874" bottom="0.31496062992125984" header="0.2362204724409449" footer="0.31496062992125984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Upravlenie GKH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Sotrudnik</dc:creator>
  <cp:keywords/>
  <dc:description/>
  <cp:lastModifiedBy>Артамонова Е.П..</cp:lastModifiedBy>
  <cp:lastPrinted>2017-09-15T06:59:31Z</cp:lastPrinted>
  <dcterms:created xsi:type="dcterms:W3CDTF">2006-02-15T04:07:14Z</dcterms:created>
  <dcterms:modified xsi:type="dcterms:W3CDTF">2017-09-26T07:28:02Z</dcterms:modified>
  <cp:category/>
  <cp:version/>
  <cp:contentType/>
  <cp:contentStatus/>
</cp:coreProperties>
</file>