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95" yWindow="65446" windowWidth="13590" windowHeight="6900" tabRatio="619" activeTab="5"/>
  </bookViews>
  <sheets>
    <sheet name="ППП2-1" sheetId="1" r:id="rId1"/>
    <sheet name="ППП2-2" sheetId="2" r:id="rId2"/>
    <sheet name="ППП2-3" sheetId="3" r:id="rId3"/>
    <sheet name="ППП2-4" sheetId="4" r:id="rId4"/>
    <sheet name="ПП7" sheetId="5" r:id="rId5"/>
    <sheet name="ПП8" sheetId="6" r:id="rId6"/>
  </sheets>
  <definedNames>
    <definedName name="_xlnm.Print_Titles" localSheetId="0">'ППП2-1'!$10:$11</definedName>
    <definedName name="_xlnm.Print_Area" localSheetId="4">'ПП7'!$A$1:$L$48</definedName>
    <definedName name="_xlnm.Print_Area" localSheetId="5">'ПП8'!$A$1:$H$90</definedName>
    <definedName name="_xlnm.Print_Area" localSheetId="0">'ППП2-1'!$A$1:$M$59</definedName>
    <definedName name="_xlnm.Print_Area" localSheetId="1">'ППП2-2'!$A$1:$M$38</definedName>
    <definedName name="_xlnm.Print_Area" localSheetId="2">'ППП2-3'!$A$1:$M$32</definedName>
    <definedName name="_xlnm.Print_Area" localSheetId="3">'ППП2-4'!$A$1:$M$115</definedName>
  </definedNames>
  <calcPr fullCalcOnLoad="1"/>
</workbook>
</file>

<file path=xl/sharedStrings.xml><?xml version="1.0" encoding="utf-8"?>
<sst xmlns="http://schemas.openxmlformats.org/spreadsheetml/2006/main" count="943" uniqueCount="281">
  <si>
    <t>№ п/п</t>
  </si>
  <si>
    <t>Наименование программы, подпрограммы</t>
  </si>
  <si>
    <t>Главный распорядитель бюджетных средств</t>
  </si>
  <si>
    <t>Код бюджетной классификации</t>
  </si>
  <si>
    <t>ГРБС</t>
  </si>
  <si>
    <t>РзПр</t>
  </si>
  <si>
    <t>ЦСР</t>
  </si>
  <si>
    <t>ВР</t>
  </si>
  <si>
    <t>Статус</t>
  </si>
  <si>
    <t>Наименование муниципальной программы, подпрограммы муниципальной программы</t>
  </si>
  <si>
    <t>Муниципальная программа</t>
  </si>
  <si>
    <t>всего расходные обязательства по программе</t>
  </si>
  <si>
    <t>в том числе по ГРБС:</t>
  </si>
  <si>
    <t>всего расходные обязательства</t>
  </si>
  <si>
    <t>Ожидаемый результат от реализации подпрограммного мероприятия (в натуральном выражении)</t>
  </si>
  <si>
    <t xml:space="preserve">Мероприятие         программы 1            </t>
  </si>
  <si>
    <t>Мероприятие       программы2</t>
  </si>
  <si>
    <t>Статус (муниципальная программа, подпрограмма, в том числе ВЦП)</t>
  </si>
  <si>
    <t>Подпрограмма 1</t>
  </si>
  <si>
    <t>всего</t>
  </si>
  <si>
    <t>в том числе:</t>
  </si>
  <si>
    <t>федеральный бюджет (*)</t>
  </si>
  <si>
    <t xml:space="preserve">В том числе </t>
  </si>
  <si>
    <t>Ответственный исполнитель, соисполнители</t>
  </si>
  <si>
    <t>бюджеты поселений(*)</t>
  </si>
  <si>
    <t>юридические лица</t>
  </si>
  <si>
    <t>краевой бюджет(*)</t>
  </si>
  <si>
    <t>районный бюджет</t>
  </si>
  <si>
    <t>х</t>
  </si>
  <si>
    <t>бюджеты поселений(**)</t>
  </si>
  <si>
    <t>(подпись)</t>
  </si>
  <si>
    <t>(ФИО)</t>
  </si>
  <si>
    <t>И.о. руководителя         _____________________</t>
  </si>
  <si>
    <t>Перечень мероприятий подпрограммы "Культурное наследие"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</si>
  <si>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"Сохранение объектов культурного наследия"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</si>
  <si>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</si>
  <si>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Управление культуры администрации Туруханского района</t>
  </si>
  <si>
    <t>244</t>
  </si>
  <si>
    <t>0801</t>
  </si>
  <si>
    <t>111</t>
  </si>
  <si>
    <t>112</t>
  </si>
  <si>
    <t>852</t>
  </si>
  <si>
    <t>ИТОГО по мероприятию 2.1</t>
  </si>
  <si>
    <t>ИТОГО по мероприятию 3.1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</si>
  <si>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</si>
  <si>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1.1</t>
  </si>
  <si>
    <t>ИТОГО по мероприятию 2.2</t>
  </si>
  <si>
    <t>ИТОГО по мероприятию 2.3</t>
  </si>
  <si>
    <t>ИТОГО по мероприятию 3.2</t>
  </si>
  <si>
    <t>ИТОГО по мероприятию 3.3</t>
  </si>
  <si>
    <t>Е.Г. Кожевников</t>
  </si>
  <si>
    <t>Перечень мероприятий подпрограммы "Искусство и народное творчество"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</si>
  <si>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</si>
  <si>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1.2</t>
  </si>
  <si>
    <t>Перечень мероприятий подпрограммы "Развитие архивного дела"</t>
  </si>
  <si>
    <t>121</t>
  </si>
  <si>
    <t>Администрация Туруханского района</t>
  </si>
  <si>
    <t>0804</t>
  </si>
  <si>
    <t>540</t>
  </si>
  <si>
    <t>Управление ЖКХ и строительства администрации Туруханского района</t>
  </si>
  <si>
    <t>241</t>
  </si>
  <si>
    <t>0113</t>
  </si>
  <si>
    <t>обеспечение сохранности не менее 3 объектов культурного наследия в год</t>
  </si>
  <si>
    <t>Развитие культуры Туруханского района</t>
  </si>
  <si>
    <t>Культурное наследие</t>
  </si>
  <si>
    <t>Подпрограмма 2</t>
  </si>
  <si>
    <t>Подпрограмма 3</t>
  </si>
  <si>
    <t>Подпрограмма 4</t>
  </si>
  <si>
    <t>Искусство и народное творчество</t>
  </si>
  <si>
    <t>Развитие архивного дела</t>
  </si>
  <si>
    <t>Обеспечение условий реализации программы</t>
  </si>
  <si>
    <t>Руководитель</t>
  </si>
  <si>
    <t>Ю.М. Тагиров</t>
  </si>
  <si>
    <t>Руководитель         _____________________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</si>
  <si>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"Создание нормативных условий хранения архивных документов"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</si>
  <si>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"Оцифровка описей (перевод в электронный формат ПК "Архивный фонд")"</t>
    </r>
  </si>
  <si>
    <t>приобретение не мене 2 веб-камер для обеспечения участия муниципальных архивов в мероприятиях в режиме on-line</t>
  </si>
  <si>
    <t>ИТОГО по мероприятию 2.4</t>
  </si>
  <si>
    <t>увеличение количества  экземпляров новых изданий в расчёте на 1 тыс. человек населения, поступивших в фонды общедоступных библиотек с 268 до 392 экземпляров</t>
  </si>
  <si>
    <t>увеличение представленных (во всех формах) зрителю музейных предметов в общем количестве музейных предметов основного фонда с 22,6 до 23,2 %</t>
  </si>
  <si>
    <t>увеличение среднего числа книговыдач в расчёте на 1 тыс. человек населения на 1,5 % в год</t>
  </si>
  <si>
    <t>увеличение количества посетителей муниципальных учреждений культурно-досугового типа на 1 тыс. человек населения с 8 652 до 9 106 чел.;
сохранение числа клубных формирований на 1 тыс. человек населения на уровне 11 ед.</t>
  </si>
  <si>
    <t>увеличение единиц хранения архивных документов в нормативных условиях
 до 13,175 тыс.</t>
  </si>
  <si>
    <t>увеличение доли оцифрованных заголовков дел, введенных в ПК «Архивный фонд»  до 83,9 %</t>
  </si>
  <si>
    <t>ИТОГО по мероприятию 2.5</t>
  </si>
  <si>
    <t>ИТОГО по мероприятию 1.3</t>
  </si>
  <si>
    <t>ИТОГО по мероприятию 3.4</t>
  </si>
  <si>
    <t>ИТОГО по мероприятию 1.4</t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</si>
  <si>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"Комплектование библиотечного фонда подведомственных учреждений"</t>
    </r>
  </si>
  <si>
    <r>
      <rPr>
        <u val="single"/>
        <sz val="12"/>
        <rFont val="Times New Roman"/>
        <family val="1"/>
      </rPr>
      <t>Мероприятие 2.5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Туруханского района"</t>
    </r>
  </si>
  <si>
    <r>
      <rPr>
        <u val="single"/>
        <sz val="12"/>
        <rFont val="Times New Roman"/>
        <family val="1"/>
      </rPr>
      <t>Мероприятие 2.6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края за счет средств федерального бюджета"</t>
    </r>
  </si>
  <si>
    <t>ИТОГО по мероприятию 2.6</t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</si>
  <si>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</si>
  <si>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"Реставрация музейных экспонатов из фонда подведомственных учреждений"</t>
    </r>
  </si>
  <si>
    <r>
      <rPr>
        <u val="single"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 "Приобретение художественных ценностей для пополнения музейного фонда  подведомственных учреждений"</t>
    </r>
  </si>
  <si>
    <r>
      <rPr>
        <u val="single"/>
        <sz val="12"/>
        <rFont val="Times New Roman"/>
        <family val="1"/>
      </rPr>
      <t>Мероприятие 3.2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</si>
  <si>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t>ИТОГО по мероприятию 2.7</t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</si>
  <si>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"Поддержка и участие коллективов любительского художественного творчества и декоративно-прикладного искусства в районных, краевых, всероссийских и международных смотрах, конкурсах, фестивалях, выставках"</t>
    </r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</si>
  <si>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"Субсидии бюджетам муниципальных образований на оцифровку (перевод в электронный формат ПК "Архивный фонд") описей дел муниципальных архивов края"</t>
    </r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</si>
  <si>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"Приобретение веб-камер для муниципальных архивов в целях обеспечения их участия в мероприятиях в режиме on-line за счет краевого бюджета"</t>
    </r>
  </si>
  <si>
    <r>
      <rPr>
        <u val="single"/>
        <sz val="12"/>
        <rFont val="Times New Roman"/>
        <family val="1"/>
      </rPr>
      <t>Мероприятие 2.4</t>
    </r>
    <r>
      <rPr>
        <sz val="12"/>
        <rFont val="Times New Roman"/>
        <family val="1"/>
      </rPr>
      <t xml:space="preserve"> "Приобретение веб-камер для муниципальных архивов в целях обеспечения их участия в мероприятиях в режиме on-line за счет местного бюджета"</t>
    </r>
  </si>
  <si>
    <r>
      <rPr>
        <u val="single"/>
        <sz val="12"/>
        <rFont val="Times New Roman"/>
        <family val="1"/>
      </rPr>
      <t>Мероприятие 2.5</t>
    </r>
    <r>
      <rPr>
        <sz val="12"/>
        <rFont val="Times New Roman"/>
        <family val="1"/>
      </rPr>
      <t xml:space="preserve"> "Оцифровка (перевод в электронный формат ПК "Архивный фонд") описей дел муниципальных архивов края"</t>
    </r>
  </si>
  <si>
    <t>2018 год</t>
  </si>
  <si>
    <t>0618119,
0610081190</t>
  </si>
  <si>
    <t>119</t>
  </si>
  <si>
    <t>129</t>
  </si>
  <si>
    <t>0618061,
0610080610</t>
  </si>
  <si>
    <t>0618065,
0610080650</t>
  </si>
  <si>
    <t>0618120,
0610081200</t>
  </si>
  <si>
    <t>0618122,
0610081220</t>
  </si>
  <si>
    <t>0618123,
0610081230</t>
  </si>
  <si>
    <t>0618302,
06100L3020</t>
  </si>
  <si>
    <t>0618121,
06100S1210</t>
  </si>
  <si>
    <t>0628061,
0620080610</t>
  </si>
  <si>
    <t>0628065,
0620080650</t>
  </si>
  <si>
    <t>0628124,
0620081240</t>
  </si>
  <si>
    <t>0638126,
0630081260</t>
  </si>
  <si>
    <t>0630000, 0630000000</t>
  </si>
  <si>
    <t>0648265, 0640082650</t>
  </si>
  <si>
    <t>0610000,  0610000000</t>
  </si>
  <si>
    <t>0620000, 0620000000</t>
  </si>
  <si>
    <t>0640000, 0640000000</t>
  </si>
  <si>
    <t>0637519,
0630075190</t>
  </si>
  <si>
    <t>0637478, 0630074780</t>
  </si>
  <si>
    <t>0638275,    0630082750</t>
  </si>
  <si>
    <t>0637479,    0630074790</t>
  </si>
  <si>
    <t>0638307,      0630083070</t>
  </si>
  <si>
    <t>0618061, 0610080610</t>
  </si>
  <si>
    <t>0618065, 0610080650</t>
  </si>
  <si>
    <t>минимальное число социокультурных проектов в области культуры, реализованных      муниципальными       учреждениями - 4</t>
  </si>
  <si>
    <t xml:space="preserve">
06100S4880</t>
  </si>
  <si>
    <t xml:space="preserve">
06100L1440</t>
  </si>
  <si>
    <t>853</t>
  </si>
  <si>
    <t>Организация туристско - рекреационных зон на территории Туруханского района</t>
  </si>
  <si>
    <t>0412</t>
  </si>
  <si>
    <t>0650074800</t>
  </si>
  <si>
    <t>к  подпрограмме "Развитие архивного дела", реализуемой в рамках муниципальной программы Туруханского района "Развитие культуры и туризма Туруханского района"</t>
  </si>
  <si>
    <t>к муниципальной программе Туруханского района "Развитие культуры и туризма Туруханского района"</t>
  </si>
  <si>
    <t>Организация туристско- рекреационных зон на территории Туруханского района</t>
  </si>
  <si>
    <t>2019 год</t>
  </si>
  <si>
    <t>2020 год</t>
  </si>
  <si>
    <t>к подпрограмме "Искусство и народное творчество", реализуемой в рамках муниципальной программы Туруханского района "Развитие культуры и туризма Туруханского района"</t>
  </si>
  <si>
    <t>ИНФОРМАЦИЯ</t>
  </si>
  <si>
    <t>Туруханского района за счет средств районного бюджета,</t>
  </si>
  <si>
    <t>в том числе средств, поступивших из бюджетов других уровней</t>
  </si>
  <si>
    <t>бюджетной системы и бюджетов государственных</t>
  </si>
  <si>
    <t>внебюджетных фондов</t>
  </si>
  <si>
    <t xml:space="preserve">о ресурсном обеспечении муниципальной программы 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</si>
  <si>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</si>
  <si>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</si>
  <si>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</si>
  <si>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</si>
  <si>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</si>
  <si>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к  подпрограмме "Культурное наследие", реализуемой в рамках муниципальной программы Туруханского района "Развитие культуры и туризма Туруханского района"</t>
  </si>
  <si>
    <t>Отдельное мероприятие</t>
  </si>
  <si>
    <t>06100R5190</t>
  </si>
  <si>
    <t>Управление культуры и молодёжной политики администрации Туруханского района</t>
  </si>
  <si>
    <t xml:space="preserve">
0620074810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</si>
  <si>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"Реализация социокультурных проектов муниципальных учреждений культуры и образовательных учреждений в области культуры"</t>
    </r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</si>
  <si>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Обеспечение деятельности подведомственных учреждений за счет прочих доходов от оказания платных услуг(работ)</t>
    </r>
  </si>
  <si>
    <r>
      <rPr>
        <u val="single"/>
        <sz val="12"/>
        <rFont val="Times New Roman"/>
        <family val="1"/>
      </rPr>
      <t>Мероприятие 2.4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края за счет средств краевого бюджета для обеспечения софинансирования"</t>
    </r>
  </si>
  <si>
    <r>
      <rPr>
        <u val="single"/>
        <sz val="12"/>
        <rFont val="Times New Roman"/>
        <family val="1"/>
      </rPr>
      <t>Мероприятие 2.7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края за счет средств местного бюджета"</t>
    </r>
  </si>
  <si>
    <r>
      <rPr>
        <u val="single"/>
        <sz val="12"/>
        <rFont val="Times New Roman"/>
        <family val="1"/>
      </rPr>
      <t>Мероприятие 1.4</t>
    </r>
    <r>
      <rPr>
        <sz val="12"/>
        <rFont val="Times New Roman"/>
        <family val="1"/>
      </rPr>
      <t xml:space="preserve"> "Сохарнение, возрождение и развитие народных художественных просыслов и ремесел"</t>
    </r>
  </si>
  <si>
    <t>0620083870</t>
  </si>
  <si>
    <t>к  подпрограмме "Обеспечение условий реализации программы и прочие мероприятия", реализуемой в рамках муниципальной программы Туруханского района "Развитие культуры и туризма Туруханского района"</t>
  </si>
  <si>
    <t>Перечень мероприятий подпрограммы "Обеспечение условий реализации программы и прочие мероприятия"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</si>
  <si>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"Обеспечение прав на отдых и оздоровление одаренных детей"</t>
    </r>
  </si>
  <si>
    <t>0702</t>
  </si>
  <si>
    <t>0648128,   0640081280</t>
  </si>
  <si>
    <t>число детей-участников оздоровительной детской кампании - не менее 2 чел.</t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</si>
  <si>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</si>
  <si>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0703</t>
  </si>
  <si>
    <t>0648061,
0640080610</t>
  </si>
  <si>
    <t>охват детей образовательными услугами в области культуры не менее 16,3 % от общего количества детей в возрасте от 7 до 15 лет</t>
  </si>
  <si>
    <t>831</t>
  </si>
  <si>
    <t>0640080610</t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</si>
  <si>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</si>
  <si>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t>0648065,
0640080650</t>
  </si>
  <si>
    <r>
      <rPr>
        <u val="single"/>
        <sz val="12"/>
        <rFont val="Times New Roman"/>
        <family val="1"/>
      </rPr>
      <t>Мероприятие 1.4</t>
    </r>
    <r>
      <rPr>
        <sz val="12"/>
        <rFont val="Times New Roman"/>
        <family val="1"/>
      </rPr>
      <t xml:space="preserve"> "Поддержка детских клубных формирований, участие одаренных детей во всероссийских, региональных, краевых, районных смотрах, конкурсах, фестивалях, соревнованиях, олимпиадах"</t>
    </r>
  </si>
  <si>
    <t>0648129,
0640081290</t>
  </si>
  <si>
    <t>увеличение доли детей, привлекаемых к участию в творческих мероприятиях, в общем числе детей до 389,4 %</t>
  </si>
  <si>
    <t xml:space="preserve">Мероприятие 1.5 "Реализация социокультурных проектов муниципальными учреждениями культуры и образовательными организациями в области культуры </t>
  </si>
  <si>
    <t>06400S4810</t>
  </si>
  <si>
    <t>ИТОГО по мероприятию 1.5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</si>
  <si>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"Денежное поощрение творческих работников, работников организаций культуры и образовательных учреждений в области культуры, талантливой молодежи в сфере культуры и искусства"</t>
    </r>
  </si>
  <si>
    <t>0648130,
0640081300</t>
  </si>
  <si>
    <t>350</t>
  </si>
  <si>
    <t>число получателей денежных поощрений в сфере культуры и искусства - не менее 10 чел.</t>
  </si>
  <si>
    <t>06400R5190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</si>
  <si>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"Государственная поддержка муниципальных учреждений культуры</t>
    </r>
  </si>
  <si>
    <t>повышении фондов оплаты труда муниципальных учреждений культуры и дополнительного образования детей на 10% с 1 января 2014</t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</si>
  <si>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"Государственная поддержка муниципальных учреждений культуры</t>
    </r>
  </si>
  <si>
    <t>0645148, 0640051480</t>
  </si>
  <si>
    <t>число получателей денежных поощрений в сфере культуры и искусства - не менее 5 чел.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</si>
  <si>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"Оснащение муниципальных музеев и библиотек Туруханского района компьютерным оборудованием и программным обеспечением, в том числе для ведения электронного каталога"</t>
    </r>
  </si>
  <si>
    <t>0648131,
0640081310</t>
  </si>
  <si>
    <t>увеличение количества библиографических записей в электронных каталогах общедоступных библиотек ежегодно не менее чем на 5 тыс. записей</t>
  </si>
  <si>
    <r>
      <rPr>
        <u val="single"/>
        <sz val="12"/>
        <rFont val="Times New Roman"/>
        <family val="1"/>
      </rPr>
      <t>Мероприятие 3.2</t>
    </r>
    <r>
      <rPr>
        <sz val="12"/>
        <rFont val="Times New Roman"/>
        <family val="1"/>
      </rPr>
      <t xml:space="preserve"> "Субсидии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каталога"</t>
    </r>
  </si>
  <si>
    <t>0647485, 0640074850</t>
  </si>
  <si>
    <t>0647489, 0640074890</t>
  </si>
  <si>
    <t>0640074490</t>
  </si>
  <si>
    <r>
      <rPr>
        <u val="single"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"Подключение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оцифровки"</t>
    </r>
  </si>
  <si>
    <t>0648132,
0640081320</t>
  </si>
  <si>
    <t>увеличение доли библиотек, подключенных к сети Интернет, в общем количестве общедоступных библиотек до 64 %</t>
  </si>
  <si>
    <r>
      <rPr>
        <u val="single"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 "Подключение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бюджета"</t>
    </r>
  </si>
  <si>
    <t>0645146, 0640051460</t>
  </si>
  <si>
    <t>0640055190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</si>
  <si>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"Информатизация учреждений культуры, в т.ч. приобретение оборудования, программного обеспечения, создание интернет-сайтов"</t>
    </r>
  </si>
  <si>
    <t>0648133,
0640081330</t>
  </si>
  <si>
    <t>создание не менее 5 интернет-сайтов учреждений культуры и дополнительного образования</t>
  </si>
  <si>
    <r>
      <rPr>
        <u val="single"/>
        <sz val="11"/>
        <rFont val="Times New Roman"/>
        <family val="1"/>
      </rPr>
      <t>Мероприятие 4.1</t>
    </r>
    <r>
      <rPr>
        <sz val="11"/>
        <rFont val="Times New Roman"/>
        <family val="1"/>
      </rPr>
      <t xml:space="preserve"> Обеспечение развития и укрепления материально-технической базы муниципальных домов культуры, поддержка творческой деятельности</t>
    </r>
  </si>
  <si>
    <t>06400S8400</t>
  </si>
  <si>
    <t>оснащение основными средствами и материальными запасами не менее 2 учреждений культуры в год</t>
  </si>
  <si>
    <t>06400R5580</t>
  </si>
  <si>
    <t>06400R4670</t>
  </si>
  <si>
    <t>ИТОГО по мероприятию 4.1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</si>
  <si>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"Обеспечение муниципальных  учреждений культуры современными оборудованием  для безопасности, проведение работ по совершенствованию обеспечения уровня безопасности учреждений, посетителей и сотрудников"</t>
    </r>
  </si>
  <si>
    <t>ИТОГО по мероприятию 4.2</t>
  </si>
  <si>
    <r>
      <rPr>
        <u val="single"/>
        <sz val="12"/>
        <rFont val="Times New Roman"/>
        <family val="1"/>
      </rPr>
      <t>Мероприятие 4.3</t>
    </r>
    <r>
      <rPr>
        <sz val="12"/>
        <rFont val="Times New Roman"/>
        <family val="1"/>
      </rPr>
      <t xml:space="preserve"> "Строительство, реконструкция зданий учреждений культуры   и образовательных учреждений  в области культуры"</t>
    </r>
  </si>
  <si>
    <t>ИТОГО по мероприятию 4.3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</si>
  <si>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"Капитальный ремонт и реконструкция зданий и помещений муниципальных учреждений культуры и образовательных учреждений в области культуры, выполнение мероприятий по повышению пожарной и террористической безопасности учреждений, осуществляемых в процессе капитального ремонта и реконструкции зданий и помещений"</t>
    </r>
  </si>
  <si>
    <t>247</t>
  </si>
  <si>
    <t>0648135, 0640081350</t>
  </si>
  <si>
    <t>243</t>
  </si>
  <si>
    <t>капитальный ремонт КДЦ "Заполярье" п.Светлогорск</t>
  </si>
  <si>
    <t>в т.ч. КДЦ "Заполярье" в п.Светлогорск (ремонт)</t>
  </si>
  <si>
    <t>0648265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</si>
  <si>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"Приобретение специального оборудования для муниципальных учреждений культуры"</t>
    </r>
  </si>
  <si>
    <t>06400S4670</t>
  </si>
  <si>
    <t>приобретение специального оборудования для муниципальных учреждений культуры</t>
  </si>
  <si>
    <r>
      <rPr>
        <u val="single"/>
        <sz val="12"/>
        <rFont val="Times New Roman"/>
        <family val="1"/>
      </rPr>
      <t>Мероприятие 4.6</t>
    </r>
    <r>
      <rPr>
        <sz val="12"/>
        <rFont val="Times New Roman"/>
        <family val="1"/>
      </rPr>
      <t xml:space="preserve"> "Оснащение межпоселенческих учреждений культуры клубного типа материально-техническими ресурсами, необходимыми для производства культурного продукта и обеспечения социально-культурной деятельности  и автотранспортом"</t>
    </r>
  </si>
  <si>
    <t>ИТОГО по мероприятию 4.6</t>
  </si>
  <si>
    <r>
      <rPr>
        <u val="single"/>
        <sz val="12"/>
        <rFont val="Times New Roman"/>
        <family val="1"/>
      </rPr>
      <t>Мероприятие 4.7</t>
    </r>
    <r>
      <rPr>
        <sz val="12"/>
        <rFont val="Times New Roman"/>
        <family val="1"/>
      </rPr>
      <t xml:space="preserve"> "Оснащение специальным оборудованием муниципальных учреждений культурно-досугового типа, в структуре которых действуют клубные формирования по художественным ремеслам и декоративно-прикладному творчеству"</t>
    </r>
  </si>
  <si>
    <t>ИТОГО по мероприятию 4.7</t>
  </si>
  <si>
    <r>
      <rPr>
        <u val="single"/>
        <sz val="12"/>
        <rFont val="Times New Roman"/>
        <family val="1"/>
      </rPr>
      <t>Мероприятие 4.4</t>
    </r>
    <r>
      <rPr>
        <sz val="12"/>
        <rFont val="Times New Roman"/>
        <family val="1"/>
      </rPr>
      <t xml:space="preserve"> "Разработка и корректировка проектно-сметной документации, капитальный ремонт и реконструкция зданий и помещений сельских учреждений культуры, в том числе включающие в себя выполнение мероприятий по обеспечению пожарной безопасности"</t>
    </r>
  </si>
  <si>
    <t>0648137, 0640081370</t>
  </si>
  <si>
    <t>капитальный ремонт здания СДК д.Горошиха</t>
  </si>
  <si>
    <t>ИТОГО по мероприятию 4.4</t>
  </si>
  <si>
    <r>
      <rPr>
        <u val="single"/>
        <sz val="12"/>
        <rFont val="Times New Roman"/>
        <family val="1"/>
      </rPr>
      <t>Мероприятие 4.9</t>
    </r>
    <r>
      <rPr>
        <sz val="12"/>
        <rFont val="Times New Roman"/>
        <family val="1"/>
      </rPr>
      <t xml:space="preserve"> "Строительство зданий учреждений культурно-досугового типа в сельских населенных пунктах (включая привязку типовых проектов)"</t>
    </r>
  </si>
  <si>
    <t>ИТОГО по мероприятию 4.9</t>
  </si>
  <si>
    <t>Мероприятие 4.3 "Софинансирование к 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культуры"</t>
  </si>
  <si>
    <t>06400S4490</t>
  </si>
  <si>
    <t>Капитальный ремонт сельского Дома культуры п. Келлог</t>
  </si>
  <si>
    <t>Мероприятие 4.4 "Разработка и корректировка проектно-сметной документации, капитальный ремонт и реконструкция зданий и помещений сельских учреждений культуры, в том числе включающие в себя выполнение мероприятий по обеспечению пожарной безопасности"</t>
  </si>
  <si>
    <r>
      <rPr>
        <u val="single"/>
        <sz val="12"/>
        <rFont val="Times New Roman"/>
        <family val="1"/>
      </rPr>
      <t>Мероприятие 5.1</t>
    </r>
    <r>
      <rPr>
        <sz val="12"/>
        <rFont val="Times New Roman"/>
        <family val="1"/>
      </rPr>
      <t xml:space="preserve"> "Руководство и управление в сфере установленных функций"</t>
    </r>
  </si>
  <si>
    <t>0648046,
0640080460</t>
  </si>
  <si>
    <t>обеспечение реализации муниципальной программы не менее, чем на 95%</t>
  </si>
  <si>
    <t>122</t>
  </si>
  <si>
    <t>ИТОГО по мероприятию 5.1</t>
  </si>
  <si>
    <r>
      <rPr>
        <u val="single"/>
        <sz val="12"/>
        <rFont val="Times New Roman"/>
        <family val="1"/>
      </rPr>
      <t>Мероприятие 5.2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</si>
  <si>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5.2</t>
  </si>
  <si>
    <t>Приложение № 2</t>
  </si>
  <si>
    <t>2021 год</t>
  </si>
  <si>
    <t>Приложение № 7</t>
  </si>
  <si>
    <r>
      <rPr>
        <b/>
        <sz val="12"/>
        <rFont val="Times New Roman"/>
        <family val="1"/>
      </rPr>
      <t>Цель подпрограммы:</t>
    </r>
    <r>
      <rPr>
        <sz val="12"/>
        <rFont val="Times New Roman"/>
        <family val="1"/>
      </rPr>
      <t xml:space="preserve"> Сохранение и эффективное использование культурного наследия Туруханского района</t>
    </r>
  </si>
  <si>
    <t>Задача 1: Обеспечить сохранность объектов культурного наследия</t>
  </si>
  <si>
    <t>Задача 2: Развивать библиотечное дело</t>
  </si>
  <si>
    <t>Задача 3: Развивать музейное дело</t>
  </si>
  <si>
    <t>2,000</t>
  </si>
  <si>
    <t xml:space="preserve">
06100L5190</t>
  </si>
  <si>
    <t xml:space="preserve">
06100S5190</t>
  </si>
  <si>
    <t>Цель подпрограммы: Обеспечение сохранности документов Архивного фонда Российской Федерации и других архивных документов, хранящихся в  муниципальном  архиве Туруханского района</t>
  </si>
  <si>
    <t>Задача 1 Модернизировать материально-техническую базу муниципального архива Туруханского района для создания нормативных условий хранения архивных документов,  исключающих их хищение и утрату</t>
  </si>
  <si>
    <t>Задача 2 Формировать современную информационно-технологическую инфраструктуру</t>
  </si>
  <si>
    <r>
      <rPr>
        <b/>
        <sz val="12"/>
        <rFont val="Times New Roman"/>
        <family val="1"/>
      </rPr>
      <t>Цель подпрограммы:</t>
    </r>
    <r>
      <rPr>
        <sz val="12"/>
        <rFont val="Times New Roman"/>
        <family val="1"/>
      </rPr>
      <t xml:space="preserve"> Создание условий для устойчивого развития отрасли «культура»</t>
    </r>
  </si>
  <si>
    <t>Задача 2 Подпрограммы: Поддержать творческих работников</t>
  </si>
  <si>
    <t>Задача 3 Подпрограммы: Внедрять информационно-коммуникационные технологии в отрасли «культура», развивать информационные ресурсы</t>
  </si>
  <si>
    <t>Задача 1 подпрограммы: Развивать систему непрерывного профессионального образования в области культуры</t>
  </si>
  <si>
    <t>Задача 4 Подпрограммы: Развивать инфраструктуру отрасли «культура»</t>
  </si>
  <si>
    <t>Задача 5 Подпрограммы: Обеспечить эффективное управление отрасли "культура"</t>
  </si>
  <si>
    <t>Приложение № 6</t>
  </si>
  <si>
    <t>Итого на 2018-2020 годы</t>
  </si>
  <si>
    <r>
      <rPr>
        <b/>
        <sz val="12"/>
        <rFont val="Times New Roman"/>
        <family val="1"/>
      </rPr>
      <t xml:space="preserve">Цель подпрограммы: </t>
    </r>
    <r>
      <rPr>
        <sz val="12"/>
        <rFont val="Times New Roman"/>
        <family val="1"/>
      </rPr>
      <t>Сохранение и развитие традиционной народной культуры, реализация культурных проектов, способствующих формированию и развитию единого культурного пространства Туруханского района</t>
    </r>
  </si>
  <si>
    <t>Задача 1 "Сохранять и развивать традиционную народную культуру"</t>
  </si>
  <si>
    <t>Задача 2 «Поддержать творческие инициативы населения и организаций культуры»</t>
  </si>
  <si>
    <t>Приложение № 3
к постановлению 
администрации  Туруханского района 
от 12.11.2018 № 1261-п</t>
  </si>
  <si>
    <t>Приложение № 1
к постановлению 
администрации  Туруханского района 
от 12.11.201   № 1261 -п</t>
  </si>
  <si>
    <t>Приложение № 2
к постановлению 
администрации  Туруханского района 
от 12.11.201 №  1261  -п</t>
  </si>
  <si>
    <t>Приложение № 4
к постановлению 
администрации  Туруханского района 
от 12.11.201  № 1261  -п</t>
  </si>
  <si>
    <t>Приложение № 5
к постановлению 
администрации  Туруханского района 
от 12.11.201 № 1261 -п</t>
  </si>
  <si>
    <t>Приложение № 6
к постановлению 
администрации  Туруханского района 
от 12.11.2018 № 1261  -п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</si>
</sst>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#,##0.000"/>
    <numFmt numFmtId="195" formatCode="0.0%"/>
    <numFmt numFmtId="196" formatCode="[$-FC19]d\ mmmm\ yyyy\ &quot;г.&quot;"/>
    <numFmt numFmtId="197" formatCode="0.000"/>
    <numFmt numFmtId="198" formatCode="#,##0.0000"/>
    <numFmt numFmtId="199" formatCode="0.0000"/>
    <numFmt numFmtId="200" formatCode="#,##0.00000"/>
  </numFmts>
  <fonts count="5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2"/>
    </font>
    <font>
      <sz val="18"/>
      <name val="Times New Roman"/>
      <family val="1"/>
    </font>
    <font>
      <u val="single"/>
      <sz val="11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horizontal="center" vertical="center" wrapText="1"/>
    </xf>
    <xf numFmtId="192" fontId="1" fillId="0" borderId="0" xfId="0" applyNumberFormat="1" applyFont="1" applyAlignment="1">
      <alignment horizontal="right"/>
    </xf>
    <xf numFmtId="192" fontId="1" fillId="0" borderId="0" xfId="0" applyNumberFormat="1" applyFont="1" applyBorder="1" applyAlignment="1">
      <alignment horizontal="right" vertical="center"/>
    </xf>
    <xf numFmtId="192" fontId="1" fillId="0" borderId="0" xfId="0" applyNumberFormat="1" applyFont="1" applyAlignment="1">
      <alignment horizontal="right" vertical="center" wrapText="1"/>
    </xf>
    <xf numFmtId="192" fontId="1" fillId="0" borderId="0" xfId="0" applyNumberFormat="1" applyFont="1" applyBorder="1" applyAlignment="1">
      <alignment horizontal="right" vertical="center" wrapText="1"/>
    </xf>
    <xf numFmtId="192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2" fontId="1" fillId="0" borderId="0" xfId="0" applyNumberFormat="1" applyFont="1" applyAlignment="1">
      <alignment horizontal="left" vertical="center" wrapText="1"/>
    </xf>
    <xf numFmtId="192" fontId="1" fillId="0" borderId="0" xfId="0" applyNumberFormat="1" applyFont="1" applyAlignment="1">
      <alignment/>
    </xf>
    <xf numFmtId="192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/>
    </xf>
    <xf numFmtId="194" fontId="1" fillId="0" borderId="10" xfId="0" applyNumberFormat="1" applyFont="1" applyFill="1" applyBorder="1" applyAlignment="1">
      <alignment horizontal="right" vertical="center"/>
    </xf>
    <xf numFmtId="192" fontId="3" fillId="32" borderId="0" xfId="0" applyNumberFormat="1" applyFont="1" applyFill="1" applyAlignment="1">
      <alignment horizontal="right"/>
    </xf>
    <xf numFmtId="192" fontId="1" fillId="32" borderId="0" xfId="0" applyNumberFormat="1" applyFont="1" applyFill="1" applyAlignment="1">
      <alignment horizontal="right"/>
    </xf>
    <xf numFmtId="192" fontId="1" fillId="32" borderId="0" xfId="0" applyNumberFormat="1" applyFont="1" applyFill="1" applyBorder="1" applyAlignment="1">
      <alignment horizontal="right" vertical="center"/>
    </xf>
    <xf numFmtId="192" fontId="1" fillId="32" borderId="0" xfId="0" applyNumberFormat="1" applyFont="1" applyFill="1" applyAlignment="1">
      <alignment horizontal="right" vertical="center" wrapText="1"/>
    </xf>
    <xf numFmtId="192" fontId="1" fillId="32" borderId="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/>
    </xf>
    <xf numFmtId="49" fontId="1" fillId="32" borderId="0" xfId="0" applyNumberFormat="1" applyFont="1" applyFill="1" applyAlignment="1">
      <alignment/>
    </xf>
    <xf numFmtId="49" fontId="1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194" fontId="1" fillId="0" borderId="10" xfId="0" applyNumberFormat="1" applyFont="1" applyFill="1" applyBorder="1" applyAlignment="1">
      <alignment horizontal="right" vertical="center" wrapText="1"/>
    </xf>
    <xf numFmtId="0" fontId="52" fillId="0" borderId="12" xfId="0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right" vertical="center" wrapText="1"/>
    </xf>
    <xf numFmtId="194" fontId="1" fillId="0" borderId="10" xfId="0" applyNumberFormat="1" applyFont="1" applyFill="1" applyBorder="1" applyAlignment="1">
      <alignment horizontal="center" vertical="center" wrapText="1"/>
    </xf>
    <xf numFmtId="194" fontId="1" fillId="0" borderId="13" xfId="0" applyNumberFormat="1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right" vertical="center"/>
    </xf>
    <xf numFmtId="194" fontId="1" fillId="0" borderId="10" xfId="0" applyNumberFormat="1" applyFont="1" applyFill="1" applyBorder="1" applyAlignment="1">
      <alignment horizontal="center" vertical="center"/>
    </xf>
    <xf numFmtId="194" fontId="1" fillId="0" borderId="0" xfId="0" applyNumberFormat="1" applyFont="1" applyAlignment="1">
      <alignment horizontal="right" vertical="center" wrapText="1"/>
    </xf>
    <xf numFmtId="194" fontId="1" fillId="0" borderId="0" xfId="0" applyNumberFormat="1" applyFont="1" applyAlignment="1">
      <alignment horizontal="right"/>
    </xf>
    <xf numFmtId="194" fontId="1" fillId="0" borderId="0" xfId="0" applyNumberFormat="1" applyFont="1" applyBorder="1" applyAlignment="1">
      <alignment horizontal="right" vertical="center" wrapText="1"/>
    </xf>
    <xf numFmtId="194" fontId="1" fillId="0" borderId="0" xfId="0" applyNumberFormat="1" applyFont="1" applyAlignment="1">
      <alignment horizontal="center" vertical="center" wrapText="1"/>
    </xf>
    <xf numFmtId="192" fontId="9" fillId="0" borderId="0" xfId="0" applyNumberFormat="1" applyFont="1" applyAlignment="1">
      <alignment horizontal="right" vertical="center" wrapText="1"/>
    </xf>
    <xf numFmtId="194" fontId="9" fillId="0" borderId="0" xfId="0" applyNumberFormat="1" applyFont="1" applyAlignment="1">
      <alignment horizontal="right" vertical="center"/>
    </xf>
    <xf numFmtId="194" fontId="9" fillId="0" borderId="0" xfId="0" applyNumberFormat="1" applyFont="1" applyAlignment="1">
      <alignment horizontal="right" vertical="center" wrapText="1"/>
    </xf>
    <xf numFmtId="197" fontId="9" fillId="0" borderId="0" xfId="57" applyNumberFormat="1" applyFont="1" applyAlignment="1">
      <alignment horizontal="right"/>
    </xf>
    <xf numFmtId="194" fontId="9" fillId="0" borderId="0" xfId="0" applyNumberFormat="1" applyFont="1" applyAlignment="1">
      <alignment horizontal="right"/>
    </xf>
    <xf numFmtId="192" fontId="9" fillId="0" borderId="0" xfId="0" applyNumberFormat="1" applyFont="1" applyAlignment="1">
      <alignment horizontal="right"/>
    </xf>
    <xf numFmtId="49" fontId="9" fillId="0" borderId="0" xfId="0" applyNumberFormat="1" applyFont="1" applyBorder="1" applyAlignment="1">
      <alignment horizontal="center" vertical="center" wrapText="1"/>
    </xf>
    <xf numFmtId="192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/>
    </xf>
    <xf numFmtId="192" fontId="9" fillId="32" borderId="0" xfId="0" applyNumberFormat="1" applyFont="1" applyFill="1" applyBorder="1" applyAlignment="1">
      <alignment horizontal="right" vertical="center" wrapText="1"/>
    </xf>
    <xf numFmtId="194" fontId="9" fillId="32" borderId="0" xfId="0" applyNumberFormat="1" applyFont="1" applyFill="1" applyAlignment="1">
      <alignment horizontal="right" vertical="center" wrapText="1"/>
    </xf>
    <xf numFmtId="192" fontId="9" fillId="32" borderId="0" xfId="0" applyNumberFormat="1" applyFont="1" applyFill="1" applyAlignment="1">
      <alignment horizontal="right"/>
    </xf>
    <xf numFmtId="194" fontId="9" fillId="32" borderId="0" xfId="0" applyNumberFormat="1" applyFont="1" applyFill="1" applyAlignment="1">
      <alignment horizontal="right"/>
    </xf>
    <xf numFmtId="194" fontId="9" fillId="0" borderId="0" xfId="0" applyNumberFormat="1" applyFont="1" applyAlignment="1">
      <alignment vertical="center" wrapText="1"/>
    </xf>
    <xf numFmtId="0" fontId="1" fillId="0" borderId="0" xfId="0" applyFont="1" applyAlignment="1">
      <alignment horizontal="right"/>
    </xf>
    <xf numFmtId="192" fontId="1" fillId="0" borderId="13" xfId="0" applyNumberFormat="1" applyFont="1" applyFill="1" applyBorder="1" applyAlignment="1">
      <alignment horizontal="center" vertical="center" wrapText="1"/>
    </xf>
    <xf numFmtId="192" fontId="1" fillId="0" borderId="12" xfId="0" applyNumberFormat="1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vertical="center" wrapText="1"/>
    </xf>
    <xf numFmtId="192" fontId="10" fillId="0" borderId="0" xfId="0" applyNumberFormat="1" applyFont="1" applyAlignment="1">
      <alignment horizontal="center" vertical="center" wrapText="1"/>
    </xf>
    <xf numFmtId="19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97" fontId="10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center"/>
    </xf>
    <xf numFmtId="197" fontId="1" fillId="0" borderId="10" xfId="0" applyNumberFormat="1" applyFont="1" applyFill="1" applyBorder="1" applyAlignment="1">
      <alignment horizontal="right" vertical="center"/>
    </xf>
    <xf numFmtId="197" fontId="4" fillId="0" borderId="10" xfId="0" applyNumberFormat="1" applyFont="1" applyFill="1" applyBorder="1" applyAlignment="1">
      <alignment horizontal="right" vertical="center"/>
    </xf>
    <xf numFmtId="197" fontId="1" fillId="0" borderId="15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/>
    </xf>
    <xf numFmtId="197" fontId="1" fillId="0" borderId="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left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194" fontId="4" fillId="0" borderId="0" xfId="0" applyNumberFormat="1" applyFont="1" applyAlignment="1">
      <alignment horizontal="center" vertical="center" wrapText="1"/>
    </xf>
    <xf numFmtId="192" fontId="12" fillId="0" borderId="0" xfId="0" applyNumberFormat="1" applyFont="1" applyAlignment="1">
      <alignment horizontal="center" vertical="center" wrapText="1"/>
    </xf>
    <xf numFmtId="197" fontId="1" fillId="0" borderId="0" xfId="0" applyNumberFormat="1" applyFont="1" applyFill="1" applyAlignment="1">
      <alignment horizontal="center" vertical="center" wrapText="1"/>
    </xf>
    <xf numFmtId="194" fontId="3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92" fontId="1" fillId="0" borderId="0" xfId="0" applyNumberFormat="1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 vertical="center"/>
    </xf>
    <xf numFmtId="192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 wrapText="1"/>
    </xf>
    <xf numFmtId="192" fontId="1" fillId="0" borderId="0" xfId="0" applyNumberFormat="1" applyFont="1" applyFill="1" applyAlignment="1">
      <alignment horizontal="right" vertical="center" wrapText="1"/>
    </xf>
    <xf numFmtId="192" fontId="1" fillId="0" borderId="0" xfId="0" applyNumberFormat="1" applyFont="1" applyFill="1" applyBorder="1" applyAlignment="1">
      <alignment horizontal="center" vertical="center" wrapText="1"/>
    </xf>
    <xf numFmtId="192" fontId="1" fillId="0" borderId="0" xfId="0" applyNumberFormat="1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92" fontId="1" fillId="32" borderId="14" xfId="0" applyNumberFormat="1" applyFont="1" applyFill="1" applyBorder="1" applyAlignment="1">
      <alignment horizontal="center" vertical="center" wrapText="1"/>
    </xf>
    <xf numFmtId="192" fontId="1" fillId="32" borderId="15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right" vertical="center"/>
    </xf>
    <xf numFmtId="49" fontId="1" fillId="0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49" fontId="1" fillId="32" borderId="18" xfId="0" applyNumberFormat="1" applyFont="1" applyFill="1" applyBorder="1" applyAlignment="1">
      <alignment horizontal="right" vertical="center"/>
    </xf>
    <xf numFmtId="49" fontId="1" fillId="32" borderId="14" xfId="0" applyNumberFormat="1" applyFont="1" applyFill="1" applyBorder="1" applyAlignment="1">
      <alignment horizontal="right" vertical="center"/>
    </xf>
    <xf numFmtId="49" fontId="1" fillId="32" borderId="15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192" fontId="1" fillId="0" borderId="0" xfId="0" applyNumberFormat="1" applyFont="1" applyAlignment="1">
      <alignment horizontal="righ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2" borderId="13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left" vertical="center" wrapText="1"/>
    </xf>
    <xf numFmtId="194" fontId="1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94" fontId="9" fillId="0" borderId="0" xfId="0" applyNumberFormat="1" applyFont="1" applyAlignment="1">
      <alignment horizontal="righ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92" fontId="1" fillId="0" borderId="14" xfId="0" applyNumberFormat="1" applyFont="1" applyBorder="1" applyAlignment="1">
      <alignment horizontal="center" vertical="center" wrapText="1"/>
    </xf>
    <xf numFmtId="192" fontId="1" fillId="0" borderId="15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92" fontId="1" fillId="0" borderId="0" xfId="0" applyNumberFormat="1" applyFont="1" applyFill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192" fontId="1" fillId="0" borderId="0" xfId="0" applyNumberFormat="1" applyFont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92" fontId="1" fillId="0" borderId="11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92" fontId="1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view="pageBreakPreview" zoomScale="55" zoomScaleNormal="75" zoomScaleSheetLayoutView="55" zoomScalePageLayoutView="55" workbookViewId="0" topLeftCell="A1">
      <selection activeCell="J1" sqref="J1:M1"/>
    </sheetView>
  </sheetViews>
  <sheetFormatPr defaultColWidth="9.140625" defaultRowHeight="12.75" outlineLevelCol="1"/>
  <cols>
    <col min="1" max="1" width="7.421875" style="72" customWidth="1"/>
    <col min="2" max="2" width="47.421875" style="10" customWidth="1"/>
    <col min="3" max="3" width="25.00390625" style="10" customWidth="1"/>
    <col min="4" max="5" width="9.140625" style="27" customWidth="1"/>
    <col min="6" max="6" width="12.7109375" style="27" bestFit="1" customWidth="1"/>
    <col min="7" max="7" width="15.7109375" style="27" customWidth="1"/>
    <col min="8" max="8" width="15.7109375" style="27" customWidth="1" outlineLevel="1"/>
    <col min="9" max="10" width="16.140625" style="34" customWidth="1"/>
    <col min="11" max="11" width="0.13671875" style="34" customWidth="1"/>
    <col min="12" max="12" width="16.57421875" style="34" customWidth="1"/>
    <col min="13" max="13" width="34.8515625" style="10" customWidth="1"/>
    <col min="14" max="14" width="15.140625" style="10" customWidth="1"/>
    <col min="15" max="15" width="13.140625" style="10" bestFit="1" customWidth="1"/>
    <col min="16" max="16" width="9.8515625" style="10" bestFit="1" customWidth="1"/>
    <col min="17" max="16384" width="9.140625" style="10" customWidth="1"/>
  </cols>
  <sheetData>
    <row r="1" spans="2:16" ht="68.25" customHeight="1">
      <c r="B1" s="4"/>
      <c r="C1" s="4"/>
      <c r="D1" s="19"/>
      <c r="E1" s="19"/>
      <c r="F1" s="19"/>
      <c r="G1" s="19"/>
      <c r="H1" s="19"/>
      <c r="I1" s="74"/>
      <c r="J1" s="173" t="s">
        <v>276</v>
      </c>
      <c r="K1" s="173"/>
      <c r="L1" s="173"/>
      <c r="M1" s="173"/>
      <c r="N1" s="74"/>
      <c r="O1" s="74"/>
      <c r="P1" s="74"/>
    </row>
    <row r="2" spans="2:16" ht="15.75" customHeight="1">
      <c r="B2" s="4"/>
      <c r="C2" s="4"/>
      <c r="D2" s="19"/>
      <c r="E2" s="19"/>
      <c r="F2" s="19"/>
      <c r="G2" s="19"/>
      <c r="H2" s="19"/>
      <c r="I2" s="74"/>
      <c r="J2" s="71"/>
      <c r="K2" s="71"/>
      <c r="L2" s="71"/>
      <c r="M2" s="71"/>
      <c r="N2" s="74"/>
      <c r="O2" s="74"/>
      <c r="P2" s="74"/>
    </row>
    <row r="3" spans="2:16" ht="18.75" customHeight="1">
      <c r="B3" s="4"/>
      <c r="C3" s="4"/>
      <c r="D3" s="19"/>
      <c r="E3" s="19"/>
      <c r="F3" s="19"/>
      <c r="G3" s="19"/>
      <c r="H3" s="19"/>
      <c r="I3" s="74"/>
      <c r="J3" s="173" t="s">
        <v>251</v>
      </c>
      <c r="K3" s="173"/>
      <c r="L3" s="173"/>
      <c r="M3" s="173"/>
      <c r="N3" s="74"/>
      <c r="O3" s="74"/>
      <c r="P3" s="74"/>
    </row>
    <row r="4" spans="2:16" ht="18.75" customHeight="1">
      <c r="B4" s="4"/>
      <c r="C4" s="4"/>
      <c r="D4" s="19"/>
      <c r="E4" s="19"/>
      <c r="F4" s="19"/>
      <c r="G4" s="19"/>
      <c r="H4" s="19"/>
      <c r="I4" s="74"/>
      <c r="J4" s="174" t="s">
        <v>153</v>
      </c>
      <c r="K4" s="174"/>
      <c r="L4" s="174"/>
      <c r="M4" s="174"/>
      <c r="N4" s="74"/>
      <c r="O4" s="74"/>
      <c r="P4" s="74"/>
    </row>
    <row r="5" spans="2:16" ht="18.75" customHeight="1">
      <c r="B5" s="4"/>
      <c r="C5" s="4"/>
      <c r="D5" s="19"/>
      <c r="E5" s="19"/>
      <c r="F5" s="19"/>
      <c r="G5" s="19"/>
      <c r="H5" s="19"/>
      <c r="I5" s="74"/>
      <c r="J5" s="174"/>
      <c r="K5" s="174"/>
      <c r="L5" s="174"/>
      <c r="M5" s="174"/>
      <c r="N5" s="74"/>
      <c r="O5" s="74"/>
      <c r="P5" s="74"/>
    </row>
    <row r="6" spans="2:16" ht="18.75" customHeight="1">
      <c r="B6" s="4"/>
      <c r="C6" s="4"/>
      <c r="D6" s="19"/>
      <c r="E6" s="19"/>
      <c r="F6" s="19"/>
      <c r="G6" s="19"/>
      <c r="H6" s="19"/>
      <c r="I6" s="74"/>
      <c r="J6" s="174"/>
      <c r="K6" s="174"/>
      <c r="L6" s="174"/>
      <c r="M6" s="174"/>
      <c r="N6" s="74"/>
      <c r="O6" s="74"/>
      <c r="P6" s="74"/>
    </row>
    <row r="7" spans="2:16" ht="15.75">
      <c r="B7" s="62"/>
      <c r="C7" s="62"/>
      <c r="D7" s="63"/>
      <c r="E7" s="63"/>
      <c r="F7" s="63"/>
      <c r="G7" s="63"/>
      <c r="H7" s="63"/>
      <c r="I7" s="74"/>
      <c r="J7" s="74"/>
      <c r="K7" s="74"/>
      <c r="L7" s="74"/>
      <c r="M7" s="74"/>
      <c r="N7" s="74"/>
      <c r="O7" s="74"/>
      <c r="P7" s="74"/>
    </row>
    <row r="8" spans="2:13" ht="15.75">
      <c r="B8" s="176" t="s">
        <v>33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</row>
    <row r="9" spans="2:13" ht="15.75">
      <c r="B9" s="62"/>
      <c r="C9" s="62"/>
      <c r="D9" s="63"/>
      <c r="E9" s="63"/>
      <c r="F9" s="63"/>
      <c r="G9" s="63"/>
      <c r="H9" s="63"/>
      <c r="I9" s="48"/>
      <c r="J9" s="48"/>
      <c r="K9" s="48"/>
      <c r="L9" s="48"/>
      <c r="M9" s="62"/>
    </row>
    <row r="10" spans="1:15" ht="31.5" customHeight="1">
      <c r="A10" s="188" t="s">
        <v>0</v>
      </c>
      <c r="B10" s="158" t="s">
        <v>1</v>
      </c>
      <c r="C10" s="158" t="s">
        <v>2</v>
      </c>
      <c r="D10" s="169" t="s">
        <v>3</v>
      </c>
      <c r="E10" s="169"/>
      <c r="F10" s="169"/>
      <c r="G10" s="169"/>
      <c r="H10" s="116"/>
      <c r="I10" s="159"/>
      <c r="J10" s="159"/>
      <c r="K10" s="159"/>
      <c r="L10" s="160"/>
      <c r="M10" s="158" t="s">
        <v>14</v>
      </c>
      <c r="N10" s="11"/>
      <c r="O10" s="11"/>
    </row>
    <row r="11" spans="1:13" ht="68.25" customHeight="1">
      <c r="A11" s="189"/>
      <c r="B11" s="158"/>
      <c r="C11" s="158"/>
      <c r="D11" s="64" t="s">
        <v>4</v>
      </c>
      <c r="E11" s="64" t="s">
        <v>5</v>
      </c>
      <c r="F11" s="64" t="s">
        <v>6</v>
      </c>
      <c r="G11" s="64" t="s">
        <v>7</v>
      </c>
      <c r="H11" s="115" t="s">
        <v>102</v>
      </c>
      <c r="I11" s="114" t="s">
        <v>139</v>
      </c>
      <c r="J11" s="114" t="s">
        <v>140</v>
      </c>
      <c r="K11" s="114" t="s">
        <v>252</v>
      </c>
      <c r="L11" s="43" t="s">
        <v>271</v>
      </c>
      <c r="M11" s="158"/>
    </row>
    <row r="12" spans="1:14" ht="47.25">
      <c r="A12" s="73">
        <v>1</v>
      </c>
      <c r="B12" s="44" t="s">
        <v>254</v>
      </c>
      <c r="C12" s="65" t="s">
        <v>28</v>
      </c>
      <c r="D12" s="66" t="s">
        <v>28</v>
      </c>
      <c r="E12" s="66" t="s">
        <v>28</v>
      </c>
      <c r="F12" s="66" t="s">
        <v>28</v>
      </c>
      <c r="G12" s="66" t="s">
        <v>28</v>
      </c>
      <c r="H12" s="120">
        <f>H13+H16+H45</f>
        <v>50749.6184</v>
      </c>
      <c r="I12" s="79">
        <f>I13+I16+I45</f>
        <v>27222.567000000003</v>
      </c>
      <c r="J12" s="79">
        <f>J13+J16+J45</f>
        <v>27222.567000000003</v>
      </c>
      <c r="K12" s="79">
        <f>K13+K16+K45</f>
        <v>27472.317000000003</v>
      </c>
      <c r="L12" s="79">
        <f>I12+J12+H12</f>
        <v>105194.7524</v>
      </c>
      <c r="M12" s="67" t="s">
        <v>28</v>
      </c>
      <c r="N12" s="147"/>
    </row>
    <row r="13" spans="1:13" s="37" customFormat="1" ht="31.5">
      <c r="A13" s="73">
        <v>2</v>
      </c>
      <c r="B13" s="68" t="s">
        <v>255</v>
      </c>
      <c r="C13" s="65" t="s">
        <v>28</v>
      </c>
      <c r="D13" s="66" t="s">
        <v>28</v>
      </c>
      <c r="E13" s="66" t="s">
        <v>28</v>
      </c>
      <c r="F13" s="66" t="s">
        <v>28</v>
      </c>
      <c r="G13" s="66" t="s">
        <v>28</v>
      </c>
      <c r="H13" s="120">
        <f>H14</f>
        <v>0</v>
      </c>
      <c r="I13" s="82">
        <f>I15</f>
        <v>0</v>
      </c>
      <c r="J13" s="79">
        <f aca="true" t="shared" si="0" ref="J13:K15">I13</f>
        <v>0</v>
      </c>
      <c r="K13" s="79">
        <f t="shared" si="0"/>
        <v>0</v>
      </c>
      <c r="L13" s="79">
        <f>SUM(I13:K13)</f>
        <v>0</v>
      </c>
      <c r="M13" s="67" t="s">
        <v>28</v>
      </c>
    </row>
    <row r="14" spans="1:13" ht="47.25">
      <c r="A14" s="188">
        <v>3</v>
      </c>
      <c r="B14" s="191" t="s">
        <v>34</v>
      </c>
      <c r="C14" s="39" t="s">
        <v>36</v>
      </c>
      <c r="D14" s="69" t="s">
        <v>37</v>
      </c>
      <c r="E14" s="69" t="s">
        <v>38</v>
      </c>
      <c r="F14" s="64" t="s">
        <v>103</v>
      </c>
      <c r="G14" s="69" t="s">
        <v>37</v>
      </c>
      <c r="H14" s="46">
        <v>0</v>
      </c>
      <c r="I14" s="46">
        <v>0</v>
      </c>
      <c r="J14" s="77">
        <f t="shared" si="0"/>
        <v>0</v>
      </c>
      <c r="K14" s="77">
        <f t="shared" si="0"/>
        <v>0</v>
      </c>
      <c r="L14" s="77">
        <f>SUM(I14:K14)</f>
        <v>0</v>
      </c>
      <c r="M14" s="167" t="s">
        <v>62</v>
      </c>
    </row>
    <row r="15" spans="1:13" ht="15.75">
      <c r="A15" s="189"/>
      <c r="B15" s="192"/>
      <c r="C15" s="177" t="s">
        <v>45</v>
      </c>
      <c r="D15" s="178"/>
      <c r="E15" s="178"/>
      <c r="F15" s="178"/>
      <c r="G15" s="179"/>
      <c r="H15" s="118">
        <f>H14</f>
        <v>0</v>
      </c>
      <c r="I15" s="46">
        <f>I14</f>
        <v>0</v>
      </c>
      <c r="J15" s="77">
        <f t="shared" si="0"/>
        <v>0</v>
      </c>
      <c r="K15" s="77">
        <f t="shared" si="0"/>
        <v>0</v>
      </c>
      <c r="L15" s="77">
        <f>SUM(I15:K15)</f>
        <v>0</v>
      </c>
      <c r="M15" s="168"/>
    </row>
    <row r="16" spans="1:16" s="37" customFormat="1" ht="15.75">
      <c r="A16" s="73">
        <v>4</v>
      </c>
      <c r="B16" s="68" t="s">
        <v>256</v>
      </c>
      <c r="C16" s="65" t="s">
        <v>28</v>
      </c>
      <c r="D16" s="66" t="s">
        <v>28</v>
      </c>
      <c r="E16" s="66" t="s">
        <v>28</v>
      </c>
      <c r="F16" s="66" t="s">
        <v>28</v>
      </c>
      <c r="G16" s="66" t="s">
        <v>28</v>
      </c>
      <c r="H16" s="120">
        <f>H23+H25+H27+H29+H36+H39+H44</f>
        <v>35947.8154</v>
      </c>
      <c r="I16" s="82">
        <f>I23+I25+I27+I29+I36+I39+I44</f>
        <v>22080.687000000005</v>
      </c>
      <c r="J16" s="82">
        <f>J23+J25+J27+J29+J36+J39+J44</f>
        <v>22080.687000000005</v>
      </c>
      <c r="K16" s="82">
        <f>K23+K25+K27+K29+K36+K39+K44</f>
        <v>22330.437000000005</v>
      </c>
      <c r="L16" s="79">
        <f aca="true" t="shared" si="1" ref="L16:L37">I16+J16+H16</f>
        <v>80109.1894</v>
      </c>
      <c r="M16" s="57" t="s">
        <v>28</v>
      </c>
      <c r="P16" s="148"/>
    </row>
    <row r="17" spans="1:13" ht="15.75" customHeight="1">
      <c r="A17" s="188">
        <v>5</v>
      </c>
      <c r="B17" s="191" t="s">
        <v>35</v>
      </c>
      <c r="C17" s="158" t="s">
        <v>36</v>
      </c>
      <c r="D17" s="175" t="s">
        <v>37</v>
      </c>
      <c r="E17" s="175" t="s">
        <v>38</v>
      </c>
      <c r="F17" s="169" t="s">
        <v>106</v>
      </c>
      <c r="G17" s="69" t="s">
        <v>39</v>
      </c>
      <c r="H17" s="46">
        <f>11575.869+5925.2925+1975.0975</f>
        <v>19476.259000000002</v>
      </c>
      <c r="I17" s="46">
        <f>11575.869</f>
        <v>11575.869</v>
      </c>
      <c r="J17" s="46">
        <f>11575.869</f>
        <v>11575.869</v>
      </c>
      <c r="K17" s="46">
        <f>11575.869</f>
        <v>11575.869</v>
      </c>
      <c r="L17" s="77">
        <f t="shared" si="1"/>
        <v>42627.997</v>
      </c>
      <c r="M17" s="180" t="s">
        <v>80</v>
      </c>
    </row>
    <row r="18" spans="1:15" ht="15.75">
      <c r="A18" s="190"/>
      <c r="B18" s="194"/>
      <c r="C18" s="158"/>
      <c r="D18" s="175"/>
      <c r="E18" s="175"/>
      <c r="F18" s="169"/>
      <c r="G18" s="69" t="s">
        <v>40</v>
      </c>
      <c r="H18" s="119">
        <f>661.655+516.705</f>
        <v>1178.3600000000001</v>
      </c>
      <c r="I18" s="46">
        <v>663.455</v>
      </c>
      <c r="J18" s="46">
        <v>663.455</v>
      </c>
      <c r="K18" s="46">
        <v>663.455</v>
      </c>
      <c r="L18" s="77">
        <f t="shared" si="1"/>
        <v>2505.2700000000004</v>
      </c>
      <c r="M18" s="180"/>
      <c r="O18" s="147"/>
    </row>
    <row r="19" spans="1:13" ht="15.75" customHeight="1">
      <c r="A19" s="190"/>
      <c r="B19" s="194"/>
      <c r="C19" s="158"/>
      <c r="D19" s="175"/>
      <c r="E19" s="175"/>
      <c r="F19" s="169"/>
      <c r="G19" s="69" t="s">
        <v>104</v>
      </c>
      <c r="H19" s="46">
        <f>3496.022+1798.454+596.4794</f>
        <v>5890.9554</v>
      </c>
      <c r="I19" s="46">
        <f>3496.022</f>
        <v>3496.022</v>
      </c>
      <c r="J19" s="46">
        <f>3496.022</f>
        <v>3496.022</v>
      </c>
      <c r="K19" s="46">
        <f>3496.022</f>
        <v>3496.022</v>
      </c>
      <c r="L19" s="77">
        <f t="shared" si="1"/>
        <v>12882.9994</v>
      </c>
      <c r="M19" s="180"/>
    </row>
    <row r="20" spans="1:16" ht="15.75">
      <c r="A20" s="190"/>
      <c r="B20" s="194"/>
      <c r="C20" s="158"/>
      <c r="D20" s="175"/>
      <c r="E20" s="175"/>
      <c r="F20" s="169"/>
      <c r="G20" s="69" t="s">
        <v>37</v>
      </c>
      <c r="H20" s="119">
        <f>8056.189+275</f>
        <v>8331.189</v>
      </c>
      <c r="I20" s="46">
        <f>6026.2</f>
        <v>6026.2</v>
      </c>
      <c r="J20" s="46">
        <f>6026.2</f>
        <v>6026.2</v>
      </c>
      <c r="K20" s="46">
        <f>6026.2</f>
        <v>6026.2</v>
      </c>
      <c r="L20" s="77">
        <f t="shared" si="1"/>
        <v>20383.589</v>
      </c>
      <c r="M20" s="180"/>
      <c r="P20" s="147"/>
    </row>
    <row r="21" spans="1:15" ht="15.75">
      <c r="A21" s="190"/>
      <c r="B21" s="194"/>
      <c r="C21" s="158"/>
      <c r="D21" s="175"/>
      <c r="E21" s="175"/>
      <c r="F21" s="169"/>
      <c r="G21" s="69" t="s">
        <v>41</v>
      </c>
      <c r="H21" s="46">
        <f>3.2+1.8</f>
        <v>5</v>
      </c>
      <c r="I21" s="46">
        <v>3.2</v>
      </c>
      <c r="J21" s="46">
        <v>3.2</v>
      </c>
      <c r="K21" s="46">
        <v>3.2</v>
      </c>
      <c r="L21" s="77">
        <f t="shared" si="1"/>
        <v>11.4</v>
      </c>
      <c r="M21" s="180"/>
      <c r="O21" s="147"/>
    </row>
    <row r="22" spans="1:13" ht="15.75">
      <c r="A22" s="190"/>
      <c r="B22" s="194"/>
      <c r="C22" s="158"/>
      <c r="D22" s="175"/>
      <c r="E22" s="175"/>
      <c r="F22" s="169"/>
      <c r="G22" s="70" t="s">
        <v>132</v>
      </c>
      <c r="H22" s="119">
        <v>20</v>
      </c>
      <c r="I22" s="46">
        <v>0</v>
      </c>
      <c r="J22" s="77">
        <v>0</v>
      </c>
      <c r="K22" s="77">
        <v>0</v>
      </c>
      <c r="L22" s="77">
        <f t="shared" si="1"/>
        <v>20</v>
      </c>
      <c r="M22" s="180"/>
    </row>
    <row r="23" spans="1:13" ht="15.75">
      <c r="A23" s="189"/>
      <c r="B23" s="194"/>
      <c r="C23" s="177" t="s">
        <v>42</v>
      </c>
      <c r="D23" s="178"/>
      <c r="E23" s="178"/>
      <c r="F23" s="178"/>
      <c r="G23" s="179"/>
      <c r="H23" s="121">
        <f>H17+H18+H19+H20+H21+H22</f>
        <v>34901.7634</v>
      </c>
      <c r="I23" s="46">
        <f>I17+I18+I19+I20+I21+I22</f>
        <v>21764.746000000003</v>
      </c>
      <c r="J23" s="46">
        <f>J17+J18+J19+J20+J21+J22</f>
        <v>21764.746000000003</v>
      </c>
      <c r="K23" s="46">
        <f>K17+K18+K19+K20+K21+K22</f>
        <v>21764.746000000003</v>
      </c>
      <c r="L23" s="77">
        <f t="shared" si="1"/>
        <v>78431.25540000001</v>
      </c>
      <c r="M23" s="180"/>
    </row>
    <row r="24" spans="1:13" s="45" customFormat="1" ht="47.25" customHeight="1">
      <c r="A24" s="188">
        <v>6</v>
      </c>
      <c r="B24" s="191" t="s">
        <v>92</v>
      </c>
      <c r="C24" s="39" t="s">
        <v>36</v>
      </c>
      <c r="D24" s="69" t="s">
        <v>37</v>
      </c>
      <c r="E24" s="69" t="s">
        <v>38</v>
      </c>
      <c r="F24" s="64" t="s">
        <v>107</v>
      </c>
      <c r="G24" s="69" t="s">
        <v>37</v>
      </c>
      <c r="H24" s="119">
        <v>0</v>
      </c>
      <c r="I24" s="46">
        <v>15</v>
      </c>
      <c r="J24" s="46">
        <v>15</v>
      </c>
      <c r="K24" s="46">
        <v>15</v>
      </c>
      <c r="L24" s="77">
        <f t="shared" si="1"/>
        <v>30</v>
      </c>
      <c r="M24" s="180"/>
    </row>
    <row r="25" spans="1:13" s="45" customFormat="1" ht="15.75">
      <c r="A25" s="189"/>
      <c r="B25" s="192"/>
      <c r="C25" s="177" t="s">
        <v>46</v>
      </c>
      <c r="D25" s="178"/>
      <c r="E25" s="178"/>
      <c r="F25" s="178"/>
      <c r="G25" s="179"/>
      <c r="H25" s="121">
        <f>H24</f>
        <v>0</v>
      </c>
      <c r="I25" s="46">
        <f>I24</f>
        <v>15</v>
      </c>
      <c r="J25" s="46">
        <f>J24</f>
        <v>15</v>
      </c>
      <c r="K25" s="46">
        <f>K24</f>
        <v>15</v>
      </c>
      <c r="L25" s="77">
        <f t="shared" si="1"/>
        <v>30</v>
      </c>
      <c r="M25" s="180"/>
    </row>
    <row r="26" spans="1:13" s="45" customFormat="1" ht="47.25" customHeight="1">
      <c r="A26" s="188">
        <v>7</v>
      </c>
      <c r="B26" s="185" t="s">
        <v>88</v>
      </c>
      <c r="C26" s="40" t="s">
        <v>36</v>
      </c>
      <c r="D26" s="59" t="s">
        <v>37</v>
      </c>
      <c r="E26" s="59" t="s">
        <v>38</v>
      </c>
      <c r="F26" s="52" t="s">
        <v>108</v>
      </c>
      <c r="G26" s="59" t="s">
        <v>37</v>
      </c>
      <c r="H26" s="119">
        <f>186.524+395</f>
        <v>581.524</v>
      </c>
      <c r="I26" s="46">
        <v>186.524</v>
      </c>
      <c r="J26" s="46">
        <v>186.524</v>
      </c>
      <c r="K26" s="46">
        <f>J26</f>
        <v>186.524</v>
      </c>
      <c r="L26" s="77">
        <f t="shared" si="1"/>
        <v>954.572</v>
      </c>
      <c r="M26" s="180" t="s">
        <v>78</v>
      </c>
    </row>
    <row r="27" spans="1:13" s="45" customFormat="1" ht="15.75">
      <c r="A27" s="189"/>
      <c r="B27" s="186"/>
      <c r="C27" s="170" t="s">
        <v>47</v>
      </c>
      <c r="D27" s="171"/>
      <c r="E27" s="171"/>
      <c r="F27" s="171"/>
      <c r="G27" s="172"/>
      <c r="H27" s="121">
        <f>H26</f>
        <v>581.524</v>
      </c>
      <c r="I27" s="46">
        <f>I26</f>
        <v>186.524</v>
      </c>
      <c r="J27" s="77">
        <f>J26</f>
        <v>186.524</v>
      </c>
      <c r="K27" s="77">
        <f aca="true" t="shared" si="2" ref="K27:K32">J27</f>
        <v>186.524</v>
      </c>
      <c r="L27" s="77">
        <f t="shared" si="1"/>
        <v>954.572</v>
      </c>
      <c r="M27" s="180"/>
    </row>
    <row r="28" spans="1:13" s="45" customFormat="1" ht="53.25" customHeight="1">
      <c r="A28" s="188">
        <v>8</v>
      </c>
      <c r="B28" s="185" t="s">
        <v>160</v>
      </c>
      <c r="C28" s="40" t="s">
        <v>36</v>
      </c>
      <c r="D28" s="59" t="s">
        <v>37</v>
      </c>
      <c r="E28" s="59" t="s">
        <v>38</v>
      </c>
      <c r="F28" s="52" t="s">
        <v>155</v>
      </c>
      <c r="G28" s="59" t="s">
        <v>37</v>
      </c>
      <c r="H28" s="119">
        <v>331.6</v>
      </c>
      <c r="I28" s="46">
        <v>0</v>
      </c>
      <c r="J28" s="77">
        <f aca="true" t="shared" si="3" ref="J28:J39">I28</f>
        <v>0</v>
      </c>
      <c r="K28" s="77">
        <f t="shared" si="2"/>
        <v>0</v>
      </c>
      <c r="L28" s="77">
        <f t="shared" si="1"/>
        <v>331.6</v>
      </c>
      <c r="M28" s="180"/>
    </row>
    <row r="29" spans="1:13" s="45" customFormat="1" ht="15.75">
      <c r="A29" s="189"/>
      <c r="B29" s="186"/>
      <c r="C29" s="170" t="s">
        <v>77</v>
      </c>
      <c r="D29" s="171"/>
      <c r="E29" s="171"/>
      <c r="F29" s="171"/>
      <c r="G29" s="172"/>
      <c r="H29" s="121">
        <f>H28</f>
        <v>331.6</v>
      </c>
      <c r="I29" s="46">
        <f>I28</f>
        <v>0</v>
      </c>
      <c r="J29" s="77">
        <f t="shared" si="3"/>
        <v>0</v>
      </c>
      <c r="K29" s="77">
        <f t="shared" si="2"/>
        <v>0</v>
      </c>
      <c r="L29" s="77">
        <f t="shared" si="1"/>
        <v>331.6</v>
      </c>
      <c r="M29" s="180"/>
    </row>
    <row r="30" spans="1:13" s="45" customFormat="1" ht="15.75" customHeight="1">
      <c r="A30" s="188">
        <v>9</v>
      </c>
      <c r="B30" s="185" t="s">
        <v>89</v>
      </c>
      <c r="C30" s="164" t="s">
        <v>36</v>
      </c>
      <c r="D30" s="161" t="s">
        <v>37</v>
      </c>
      <c r="E30" s="161" t="s">
        <v>38</v>
      </c>
      <c r="F30" s="163" t="s">
        <v>112</v>
      </c>
      <c r="G30" s="59" t="s">
        <v>37</v>
      </c>
      <c r="H30" s="46">
        <v>0</v>
      </c>
      <c r="I30" s="46">
        <v>0</v>
      </c>
      <c r="J30" s="77">
        <f t="shared" si="3"/>
        <v>0</v>
      </c>
      <c r="K30" s="77">
        <f t="shared" si="2"/>
        <v>0</v>
      </c>
      <c r="L30" s="77">
        <f t="shared" si="1"/>
        <v>0</v>
      </c>
      <c r="M30" s="180"/>
    </row>
    <row r="31" spans="1:13" s="45" customFormat="1" ht="15.75">
      <c r="A31" s="190"/>
      <c r="B31" s="187"/>
      <c r="C31" s="165"/>
      <c r="D31" s="193"/>
      <c r="E31" s="162"/>
      <c r="F31" s="162"/>
      <c r="G31" s="59" t="s">
        <v>58</v>
      </c>
      <c r="H31" s="46">
        <v>0</v>
      </c>
      <c r="I31" s="46">
        <v>0</v>
      </c>
      <c r="J31" s="77">
        <f t="shared" si="3"/>
        <v>0</v>
      </c>
      <c r="K31" s="77">
        <f t="shared" si="2"/>
        <v>0</v>
      </c>
      <c r="L31" s="77">
        <f t="shared" si="1"/>
        <v>0</v>
      </c>
      <c r="M31" s="180"/>
    </row>
    <row r="32" spans="1:13" s="45" customFormat="1" ht="15.75">
      <c r="A32" s="190"/>
      <c r="B32" s="187"/>
      <c r="C32" s="165"/>
      <c r="D32" s="193"/>
      <c r="E32" s="161" t="s">
        <v>38</v>
      </c>
      <c r="F32" s="163" t="s">
        <v>260</v>
      </c>
      <c r="G32" s="59" t="s">
        <v>37</v>
      </c>
      <c r="H32" s="46">
        <v>112.372</v>
      </c>
      <c r="I32" s="46">
        <v>0</v>
      </c>
      <c r="J32" s="77">
        <f>I32</f>
        <v>0</v>
      </c>
      <c r="K32" s="77">
        <f t="shared" si="2"/>
        <v>0</v>
      </c>
      <c r="L32" s="77">
        <f t="shared" si="1"/>
        <v>112.372</v>
      </c>
      <c r="M32" s="180"/>
    </row>
    <row r="33" spans="1:13" s="45" customFormat="1" ht="15.75">
      <c r="A33" s="190"/>
      <c r="B33" s="187"/>
      <c r="C33" s="165"/>
      <c r="D33" s="193"/>
      <c r="E33" s="162"/>
      <c r="F33" s="162"/>
      <c r="G33" s="59" t="s">
        <v>58</v>
      </c>
      <c r="H33" s="46">
        <v>0</v>
      </c>
      <c r="I33" s="46">
        <v>0</v>
      </c>
      <c r="J33" s="46">
        <v>0</v>
      </c>
      <c r="K33" s="46">
        <v>0</v>
      </c>
      <c r="L33" s="77">
        <f t="shared" si="1"/>
        <v>0</v>
      </c>
      <c r="M33" s="180"/>
    </row>
    <row r="34" spans="1:13" s="45" customFormat="1" ht="15.75">
      <c r="A34" s="190"/>
      <c r="B34" s="187"/>
      <c r="C34" s="165"/>
      <c r="D34" s="193"/>
      <c r="E34" s="161" t="s">
        <v>38</v>
      </c>
      <c r="F34" s="163" t="s">
        <v>130</v>
      </c>
      <c r="G34" s="59" t="s">
        <v>37</v>
      </c>
      <c r="H34" s="46">
        <v>0</v>
      </c>
      <c r="I34" s="46">
        <v>114.167</v>
      </c>
      <c r="J34" s="46">
        <f t="shared" si="3"/>
        <v>114.167</v>
      </c>
      <c r="K34" s="46">
        <f aca="true" t="shared" si="4" ref="K34:K39">J34</f>
        <v>114.167</v>
      </c>
      <c r="L34" s="77">
        <f t="shared" si="1"/>
        <v>228.334</v>
      </c>
      <c r="M34" s="180"/>
    </row>
    <row r="35" spans="1:13" s="45" customFormat="1" ht="15.75">
      <c r="A35" s="190"/>
      <c r="B35" s="187"/>
      <c r="C35" s="166"/>
      <c r="D35" s="162"/>
      <c r="E35" s="162"/>
      <c r="F35" s="162"/>
      <c r="G35" s="59" t="s">
        <v>58</v>
      </c>
      <c r="H35" s="46">
        <v>0</v>
      </c>
      <c r="I35" s="46">
        <v>0</v>
      </c>
      <c r="J35" s="77">
        <f t="shared" si="3"/>
        <v>0</v>
      </c>
      <c r="K35" s="77">
        <f t="shared" si="4"/>
        <v>0</v>
      </c>
      <c r="L35" s="77">
        <f t="shared" si="1"/>
        <v>0</v>
      </c>
      <c r="M35" s="180"/>
    </row>
    <row r="36" spans="1:13" s="45" customFormat="1" ht="15.75">
      <c r="A36" s="189"/>
      <c r="B36" s="186"/>
      <c r="C36" s="170" t="s">
        <v>84</v>
      </c>
      <c r="D36" s="171"/>
      <c r="E36" s="171"/>
      <c r="F36" s="171"/>
      <c r="G36" s="172"/>
      <c r="H36" s="121">
        <f>H30+H31+H32+H33+H34+H35</f>
        <v>112.372</v>
      </c>
      <c r="I36" s="46">
        <f>SUM(I34:I35)</f>
        <v>114.167</v>
      </c>
      <c r="J36" s="77">
        <f t="shared" si="3"/>
        <v>114.167</v>
      </c>
      <c r="K36" s="77">
        <f t="shared" si="4"/>
        <v>114.167</v>
      </c>
      <c r="L36" s="77">
        <f t="shared" si="1"/>
        <v>340.706</v>
      </c>
      <c r="M36" s="180"/>
    </row>
    <row r="37" spans="1:13" s="45" customFormat="1" ht="15.75">
      <c r="A37" s="188">
        <v>10</v>
      </c>
      <c r="B37" s="185" t="s">
        <v>90</v>
      </c>
      <c r="C37" s="164" t="s">
        <v>36</v>
      </c>
      <c r="D37" s="161" t="s">
        <v>37</v>
      </c>
      <c r="E37" s="161" t="s">
        <v>38</v>
      </c>
      <c r="F37" s="163" t="s">
        <v>155</v>
      </c>
      <c r="G37" s="59" t="s">
        <v>37</v>
      </c>
      <c r="H37" s="119">
        <v>18.5</v>
      </c>
      <c r="I37" s="46">
        <v>0</v>
      </c>
      <c r="J37" s="77">
        <f t="shared" si="3"/>
        <v>0</v>
      </c>
      <c r="K37" s="77">
        <f t="shared" si="4"/>
        <v>0</v>
      </c>
      <c r="L37" s="77">
        <f t="shared" si="1"/>
        <v>18.5</v>
      </c>
      <c r="M37" s="180"/>
    </row>
    <row r="38" spans="1:13" s="45" customFormat="1" ht="40.5" customHeight="1">
      <c r="A38" s="190"/>
      <c r="B38" s="187"/>
      <c r="C38" s="166"/>
      <c r="D38" s="162"/>
      <c r="E38" s="162"/>
      <c r="F38" s="162"/>
      <c r="G38" s="59" t="s">
        <v>58</v>
      </c>
      <c r="H38" s="119">
        <v>0</v>
      </c>
      <c r="I38" s="46">
        <v>0</v>
      </c>
      <c r="J38" s="77">
        <f t="shared" si="3"/>
        <v>0</v>
      </c>
      <c r="K38" s="77">
        <f t="shared" si="4"/>
        <v>0</v>
      </c>
      <c r="L38" s="77">
        <f>SUM(H38:J38)</f>
        <v>0</v>
      </c>
      <c r="M38" s="180"/>
    </row>
    <row r="39" spans="1:13" s="45" customFormat="1" ht="18" customHeight="1">
      <c r="A39" s="189"/>
      <c r="B39" s="186"/>
      <c r="C39" s="170" t="s">
        <v>91</v>
      </c>
      <c r="D39" s="171"/>
      <c r="E39" s="171"/>
      <c r="F39" s="171"/>
      <c r="G39" s="172"/>
      <c r="H39" s="121">
        <f>H37+H38</f>
        <v>18.5</v>
      </c>
      <c r="I39" s="46">
        <f>SUM(I37:I38)</f>
        <v>0</v>
      </c>
      <c r="J39" s="77">
        <f t="shared" si="3"/>
        <v>0</v>
      </c>
      <c r="K39" s="77">
        <f t="shared" si="4"/>
        <v>0</v>
      </c>
      <c r="L39" s="77">
        <f>I39+J39+H39</f>
        <v>18.5</v>
      </c>
      <c r="M39" s="180"/>
    </row>
    <row r="40" spans="1:13" s="45" customFormat="1" ht="40.5" customHeight="1">
      <c r="A40" s="188">
        <v>11</v>
      </c>
      <c r="B40" s="164" t="s">
        <v>161</v>
      </c>
      <c r="C40" s="164" t="s">
        <v>36</v>
      </c>
      <c r="D40" s="161" t="s">
        <v>37</v>
      </c>
      <c r="E40" s="59" t="s">
        <v>38</v>
      </c>
      <c r="F40" s="52" t="s">
        <v>111</v>
      </c>
      <c r="G40" s="59" t="s">
        <v>37</v>
      </c>
      <c r="H40" s="119">
        <v>0</v>
      </c>
      <c r="I40" s="119">
        <v>0</v>
      </c>
      <c r="J40" s="119">
        <v>0</v>
      </c>
      <c r="K40" s="119">
        <v>0</v>
      </c>
      <c r="L40" s="77">
        <f>SUM(H40:J40)</f>
        <v>0</v>
      </c>
      <c r="M40" s="180"/>
    </row>
    <row r="41" spans="1:13" s="45" customFormat="1" ht="36.75" customHeight="1">
      <c r="A41" s="190"/>
      <c r="B41" s="165"/>
      <c r="C41" s="165"/>
      <c r="D41" s="193"/>
      <c r="E41" s="59" t="s">
        <v>38</v>
      </c>
      <c r="F41" s="52" t="s">
        <v>131</v>
      </c>
      <c r="G41" s="59" t="s">
        <v>37</v>
      </c>
      <c r="H41" s="119">
        <v>0</v>
      </c>
      <c r="I41" s="46">
        <v>0.25</v>
      </c>
      <c r="J41" s="46">
        <v>0.25</v>
      </c>
      <c r="K41" s="46">
        <v>250</v>
      </c>
      <c r="L41" s="77">
        <f>SUM(H41:J41)</f>
        <v>0.5</v>
      </c>
      <c r="M41" s="180"/>
    </row>
    <row r="42" spans="1:13" s="45" customFormat="1" ht="33.75" customHeight="1">
      <c r="A42" s="190"/>
      <c r="B42" s="165"/>
      <c r="C42" s="166"/>
      <c r="D42" s="162"/>
      <c r="E42" s="59" t="s">
        <v>38</v>
      </c>
      <c r="F42" s="52" t="s">
        <v>259</v>
      </c>
      <c r="G42" s="59" t="s">
        <v>37</v>
      </c>
      <c r="H42" s="119">
        <v>2.056</v>
      </c>
      <c r="I42" s="46">
        <v>0</v>
      </c>
      <c r="J42" s="77">
        <f>I42</f>
        <v>0</v>
      </c>
      <c r="K42" s="77">
        <f>J42</f>
        <v>0</v>
      </c>
      <c r="L42" s="77">
        <f>I42+J42+H42</f>
        <v>2.056</v>
      </c>
      <c r="M42" s="180"/>
    </row>
    <row r="43" spans="1:13" s="45" customFormat="1" ht="15.75" customHeight="1" hidden="1">
      <c r="A43" s="189"/>
      <c r="B43" s="165"/>
      <c r="C43" s="170" t="s">
        <v>96</v>
      </c>
      <c r="D43" s="171"/>
      <c r="E43" s="171"/>
      <c r="F43" s="171"/>
      <c r="G43" s="172"/>
      <c r="H43" s="121">
        <f>H40+H41+H42</f>
        <v>2.056</v>
      </c>
      <c r="I43" s="46">
        <f>I41</f>
        <v>0.25</v>
      </c>
      <c r="J43" s="77">
        <f>I43</f>
        <v>0.25</v>
      </c>
      <c r="K43" s="77">
        <f>J43</f>
        <v>0.25</v>
      </c>
      <c r="L43" s="77">
        <f>SUM(H43:K43)</f>
        <v>2.806</v>
      </c>
      <c r="M43" s="180"/>
    </row>
    <row r="44" spans="1:13" s="45" customFormat="1" ht="15.75">
      <c r="A44" s="111"/>
      <c r="B44" s="166"/>
      <c r="C44" s="170" t="s">
        <v>96</v>
      </c>
      <c r="D44" s="171"/>
      <c r="E44" s="171"/>
      <c r="F44" s="171"/>
      <c r="G44" s="172"/>
      <c r="H44" s="121">
        <f>H40+H41+H42</f>
        <v>2.056</v>
      </c>
      <c r="I44" s="121">
        <f>I40+I41+I42</f>
        <v>0.25</v>
      </c>
      <c r="J44" s="121">
        <f>J40+J41+J42</f>
        <v>0.25</v>
      </c>
      <c r="K44" s="121">
        <f>K40+K41+K42</f>
        <v>250</v>
      </c>
      <c r="L44" s="77">
        <f>L40+L41+L42</f>
        <v>2.556</v>
      </c>
      <c r="M44" s="40"/>
    </row>
    <row r="45" spans="1:13" s="37" customFormat="1" ht="15.75">
      <c r="A45" s="73">
        <v>12</v>
      </c>
      <c r="B45" s="58" t="s">
        <v>257</v>
      </c>
      <c r="C45" s="55" t="s">
        <v>28</v>
      </c>
      <c r="D45" s="56" t="s">
        <v>28</v>
      </c>
      <c r="E45" s="56" t="s">
        <v>28</v>
      </c>
      <c r="F45" s="56" t="s">
        <v>28</v>
      </c>
      <c r="G45" s="56" t="s">
        <v>28</v>
      </c>
      <c r="H45" s="120">
        <f>H51+H53+H55+H57</f>
        <v>14801.803000000002</v>
      </c>
      <c r="I45" s="82">
        <f>I51+I53+I55+I57</f>
        <v>5141.879999999999</v>
      </c>
      <c r="J45" s="82">
        <f>J51+J53+J55+J57</f>
        <v>5141.879999999999</v>
      </c>
      <c r="K45" s="82">
        <f>K51+K53+K55+K57</f>
        <v>5141.879999999999</v>
      </c>
      <c r="L45" s="79">
        <f aca="true" t="shared" si="5" ref="L45:L53">I45+J45+H45</f>
        <v>25085.563000000002</v>
      </c>
      <c r="M45" s="57" t="s">
        <v>28</v>
      </c>
    </row>
    <row r="46" spans="1:13" ht="15.75" customHeight="1">
      <c r="A46" s="188">
        <v>13</v>
      </c>
      <c r="B46" s="185" t="s">
        <v>44</v>
      </c>
      <c r="C46" s="180" t="s">
        <v>36</v>
      </c>
      <c r="D46" s="184" t="s">
        <v>37</v>
      </c>
      <c r="E46" s="184" t="s">
        <v>38</v>
      </c>
      <c r="F46" s="163" t="s">
        <v>127</v>
      </c>
      <c r="G46" s="59" t="s">
        <v>39</v>
      </c>
      <c r="H46" s="117">
        <f>2409.876+6484.877</f>
        <v>8894.753</v>
      </c>
      <c r="I46" s="46">
        <f>2409.876</f>
        <v>2409.876</v>
      </c>
      <c r="J46" s="46">
        <f>2409.876</f>
        <v>2409.876</v>
      </c>
      <c r="K46" s="46">
        <f>2409.876</f>
        <v>2409.876</v>
      </c>
      <c r="L46" s="77">
        <f t="shared" si="5"/>
        <v>13714.505000000001</v>
      </c>
      <c r="M46" s="164" t="s">
        <v>79</v>
      </c>
    </row>
    <row r="47" spans="1:13" ht="15.75">
      <c r="A47" s="190"/>
      <c r="B47" s="187"/>
      <c r="C47" s="180"/>
      <c r="D47" s="184"/>
      <c r="E47" s="184"/>
      <c r="F47" s="182"/>
      <c r="G47" s="59" t="s">
        <v>40</v>
      </c>
      <c r="H47" s="117">
        <f>298.105+736.995</f>
        <v>1035.1</v>
      </c>
      <c r="I47" s="46">
        <v>128.105</v>
      </c>
      <c r="J47" s="46">
        <v>128.105</v>
      </c>
      <c r="K47" s="46">
        <v>128.105</v>
      </c>
      <c r="L47" s="77">
        <f t="shared" si="5"/>
        <v>1291.31</v>
      </c>
      <c r="M47" s="165"/>
    </row>
    <row r="48" spans="1:13" ht="15.75" customHeight="1">
      <c r="A48" s="190"/>
      <c r="B48" s="187"/>
      <c r="C48" s="180"/>
      <c r="D48" s="184"/>
      <c r="E48" s="184"/>
      <c r="F48" s="182"/>
      <c r="G48" s="59" t="s">
        <v>104</v>
      </c>
      <c r="H48" s="117">
        <f>727.783+1968.051</f>
        <v>2695.834</v>
      </c>
      <c r="I48" s="46">
        <f>727.783</f>
        <v>727.783</v>
      </c>
      <c r="J48" s="46">
        <v>727.783</v>
      </c>
      <c r="K48" s="46">
        <f>727.783</f>
        <v>727.783</v>
      </c>
      <c r="L48" s="77">
        <f t="shared" si="5"/>
        <v>4151.4</v>
      </c>
      <c r="M48" s="165"/>
    </row>
    <row r="49" spans="1:13" ht="15.75">
      <c r="A49" s="190"/>
      <c r="B49" s="187"/>
      <c r="C49" s="180"/>
      <c r="D49" s="184"/>
      <c r="E49" s="184"/>
      <c r="F49" s="182"/>
      <c r="G49" s="59" t="s">
        <v>37</v>
      </c>
      <c r="H49" s="117">
        <f>1797.216</f>
        <v>1797.216</v>
      </c>
      <c r="I49" s="46">
        <v>1847.216</v>
      </c>
      <c r="J49" s="46">
        <v>1847.216</v>
      </c>
      <c r="K49" s="46">
        <v>1847.216</v>
      </c>
      <c r="L49" s="77">
        <f t="shared" si="5"/>
        <v>5491.647999999999</v>
      </c>
      <c r="M49" s="165"/>
    </row>
    <row r="50" spans="1:15" ht="15.75">
      <c r="A50" s="190"/>
      <c r="B50" s="187"/>
      <c r="C50" s="180"/>
      <c r="D50" s="184"/>
      <c r="E50" s="184"/>
      <c r="F50" s="183"/>
      <c r="G50" s="59" t="s">
        <v>41</v>
      </c>
      <c r="H50" s="117" t="s">
        <v>258</v>
      </c>
      <c r="I50" s="46">
        <v>2</v>
      </c>
      <c r="J50" s="46">
        <v>2</v>
      </c>
      <c r="K50" s="46">
        <v>2</v>
      </c>
      <c r="L50" s="77">
        <f t="shared" si="5"/>
        <v>6</v>
      </c>
      <c r="M50" s="165"/>
      <c r="O50" s="147"/>
    </row>
    <row r="51" spans="1:13" ht="15.75">
      <c r="A51" s="189"/>
      <c r="B51" s="186"/>
      <c r="C51" s="170" t="s">
        <v>43</v>
      </c>
      <c r="D51" s="171"/>
      <c r="E51" s="171"/>
      <c r="F51" s="171"/>
      <c r="G51" s="172"/>
      <c r="H51" s="46">
        <f>H46+H47+H48+H49+H50</f>
        <v>14424.903000000002</v>
      </c>
      <c r="I51" s="46">
        <f>I46+I47+I48+I49+I50</f>
        <v>5114.98</v>
      </c>
      <c r="J51" s="46">
        <f>J46+J47+J48+J49+J50</f>
        <v>5114.98</v>
      </c>
      <c r="K51" s="46">
        <f>K46+K47+K48+K49+K50</f>
        <v>5114.98</v>
      </c>
      <c r="L51" s="46">
        <f t="shared" si="5"/>
        <v>24654.863</v>
      </c>
      <c r="M51" s="165"/>
    </row>
    <row r="52" spans="1:13" ht="31.5" customHeight="1">
      <c r="A52" s="188">
        <v>14</v>
      </c>
      <c r="B52" s="185" t="s">
        <v>95</v>
      </c>
      <c r="C52" s="40" t="s">
        <v>36</v>
      </c>
      <c r="D52" s="59" t="s">
        <v>37</v>
      </c>
      <c r="E52" s="59" t="s">
        <v>38</v>
      </c>
      <c r="F52" s="52" t="s">
        <v>128</v>
      </c>
      <c r="G52" s="59" t="s">
        <v>37</v>
      </c>
      <c r="H52" s="119">
        <v>176.9</v>
      </c>
      <c r="I52" s="46">
        <v>26.9</v>
      </c>
      <c r="J52" s="46">
        <v>26.9</v>
      </c>
      <c r="K52" s="46">
        <v>26.9</v>
      </c>
      <c r="L52" s="77">
        <f t="shared" si="5"/>
        <v>230.7</v>
      </c>
      <c r="M52" s="165"/>
    </row>
    <row r="53" spans="1:13" ht="15.75">
      <c r="A53" s="189"/>
      <c r="B53" s="186"/>
      <c r="C53" s="170" t="s">
        <v>48</v>
      </c>
      <c r="D53" s="171"/>
      <c r="E53" s="171"/>
      <c r="F53" s="171"/>
      <c r="G53" s="172"/>
      <c r="H53" s="118">
        <f>H52</f>
        <v>176.9</v>
      </c>
      <c r="I53" s="46">
        <f>I52</f>
        <v>26.9</v>
      </c>
      <c r="J53" s="46">
        <f>J52</f>
        <v>26.9</v>
      </c>
      <c r="K53" s="46">
        <f>K52</f>
        <v>26.9</v>
      </c>
      <c r="L53" s="77">
        <f t="shared" si="5"/>
        <v>230.7</v>
      </c>
      <c r="M53" s="165"/>
    </row>
    <row r="54" spans="1:13" ht="31.5" customHeight="1">
      <c r="A54" s="188">
        <v>15</v>
      </c>
      <c r="B54" s="185" t="s">
        <v>93</v>
      </c>
      <c r="C54" s="40" t="s">
        <v>36</v>
      </c>
      <c r="D54" s="59" t="s">
        <v>37</v>
      </c>
      <c r="E54" s="59" t="s">
        <v>38</v>
      </c>
      <c r="F54" s="52" t="s">
        <v>109</v>
      </c>
      <c r="G54" s="59" t="s">
        <v>37</v>
      </c>
      <c r="H54" s="119">
        <v>0</v>
      </c>
      <c r="I54" s="46">
        <v>0</v>
      </c>
      <c r="J54" s="77">
        <f aca="true" t="shared" si="6" ref="J54:K58">I54</f>
        <v>0</v>
      </c>
      <c r="K54" s="77">
        <f t="shared" si="6"/>
        <v>0</v>
      </c>
      <c r="L54" s="77">
        <f>SUM(H54:J54)</f>
        <v>0</v>
      </c>
      <c r="M54" s="165"/>
    </row>
    <row r="55" spans="1:13" ht="15.75">
      <c r="A55" s="189"/>
      <c r="B55" s="186"/>
      <c r="C55" s="170" t="s">
        <v>49</v>
      </c>
      <c r="D55" s="171"/>
      <c r="E55" s="171"/>
      <c r="F55" s="171"/>
      <c r="G55" s="172"/>
      <c r="H55" s="118">
        <f>H54</f>
        <v>0</v>
      </c>
      <c r="I55" s="46">
        <f>I54</f>
        <v>0</v>
      </c>
      <c r="J55" s="77">
        <f t="shared" si="6"/>
        <v>0</v>
      </c>
      <c r="K55" s="77">
        <f t="shared" si="6"/>
        <v>0</v>
      </c>
      <c r="L55" s="77">
        <f>SUM(H55:J55)</f>
        <v>0</v>
      </c>
      <c r="M55" s="165"/>
    </row>
    <row r="56" spans="1:13" ht="47.25">
      <c r="A56" s="188">
        <v>16</v>
      </c>
      <c r="B56" s="185" t="s">
        <v>94</v>
      </c>
      <c r="C56" s="40" t="s">
        <v>36</v>
      </c>
      <c r="D56" s="59" t="s">
        <v>37</v>
      </c>
      <c r="E56" s="59" t="s">
        <v>38</v>
      </c>
      <c r="F56" s="52" t="s">
        <v>110</v>
      </c>
      <c r="G56" s="59" t="s">
        <v>37</v>
      </c>
      <c r="H56" s="119">
        <v>200</v>
      </c>
      <c r="I56" s="46">
        <v>0</v>
      </c>
      <c r="J56" s="77">
        <f t="shared" si="6"/>
        <v>0</v>
      </c>
      <c r="K56" s="77">
        <f t="shared" si="6"/>
        <v>0</v>
      </c>
      <c r="L56" s="77">
        <f>SUM(H56:J56)</f>
        <v>200</v>
      </c>
      <c r="M56" s="165"/>
    </row>
    <row r="57" spans="1:13" ht="15.75">
      <c r="A57" s="189"/>
      <c r="B57" s="186"/>
      <c r="C57" s="170" t="s">
        <v>86</v>
      </c>
      <c r="D57" s="171"/>
      <c r="E57" s="171"/>
      <c r="F57" s="171"/>
      <c r="G57" s="172"/>
      <c r="H57" s="118">
        <f>H56</f>
        <v>200</v>
      </c>
      <c r="I57" s="46">
        <f>I56</f>
        <v>0</v>
      </c>
      <c r="J57" s="77">
        <f t="shared" si="6"/>
        <v>0</v>
      </c>
      <c r="K57" s="77">
        <f t="shared" si="6"/>
        <v>0</v>
      </c>
      <c r="L57" s="77">
        <f>SUM(H57:J57)</f>
        <v>200</v>
      </c>
      <c r="M57" s="166"/>
    </row>
    <row r="58" spans="1:13" ht="15.75">
      <c r="A58" s="73">
        <v>17</v>
      </c>
      <c r="B58" s="60" t="s">
        <v>22</v>
      </c>
      <c r="C58" s="61" t="s">
        <v>28</v>
      </c>
      <c r="D58" s="59" t="s">
        <v>28</v>
      </c>
      <c r="E58" s="59" t="s">
        <v>28</v>
      </c>
      <c r="F58" s="59" t="s">
        <v>28</v>
      </c>
      <c r="G58" s="59" t="s">
        <v>28</v>
      </c>
      <c r="H58" s="83" t="s">
        <v>28</v>
      </c>
      <c r="I58" s="83" t="s">
        <v>28</v>
      </c>
      <c r="J58" s="77" t="str">
        <f t="shared" si="6"/>
        <v>х</v>
      </c>
      <c r="K58" s="77" t="str">
        <f t="shared" si="6"/>
        <v>х</v>
      </c>
      <c r="L58" s="77"/>
      <c r="M58" s="57" t="s">
        <v>28</v>
      </c>
    </row>
    <row r="59" spans="1:13" ht="52.5" customHeight="1">
      <c r="A59" s="73">
        <v>18</v>
      </c>
      <c r="B59" s="54"/>
      <c r="C59" s="40" t="s">
        <v>36</v>
      </c>
      <c r="D59" s="59" t="s">
        <v>37</v>
      </c>
      <c r="E59" s="59" t="s">
        <v>28</v>
      </c>
      <c r="F59" s="59" t="s">
        <v>28</v>
      </c>
      <c r="G59" s="59" t="s">
        <v>28</v>
      </c>
      <c r="H59" s="46">
        <f>H12</f>
        <v>50749.6184</v>
      </c>
      <c r="I59" s="46">
        <f>I12</f>
        <v>27222.567000000003</v>
      </c>
      <c r="J59" s="46">
        <f>J12</f>
        <v>27222.567000000003</v>
      </c>
      <c r="K59" s="46">
        <f>K12</f>
        <v>27472.317000000003</v>
      </c>
      <c r="L59" s="77">
        <f>I59+J59+H59</f>
        <v>105194.7524</v>
      </c>
      <c r="M59" s="40" t="s">
        <v>28</v>
      </c>
    </row>
    <row r="60" spans="2:13" ht="15.75">
      <c r="B60" s="12"/>
      <c r="C60" s="9"/>
      <c r="D60" s="22"/>
      <c r="E60" s="22"/>
      <c r="F60" s="22"/>
      <c r="G60" s="22"/>
      <c r="H60" s="22"/>
      <c r="I60" s="31"/>
      <c r="J60" s="31"/>
      <c r="K60" s="31"/>
      <c r="L60" s="31"/>
      <c r="M60" s="9"/>
    </row>
    <row r="61" spans="2:13" ht="15.75" hidden="1">
      <c r="B61" s="6" t="s">
        <v>73</v>
      </c>
      <c r="C61" s="6" t="s">
        <v>72</v>
      </c>
      <c r="D61" s="23"/>
      <c r="E61" s="24"/>
      <c r="F61" s="24"/>
      <c r="G61" s="24"/>
      <c r="H61" s="24"/>
      <c r="I61" s="32"/>
      <c r="J61" s="32"/>
      <c r="K61" s="32"/>
      <c r="L61" s="31"/>
      <c r="M61" s="9"/>
    </row>
    <row r="62" spans="2:13" ht="15.75" hidden="1">
      <c r="B62" s="173"/>
      <c r="C62" s="173"/>
      <c r="D62" s="173"/>
      <c r="E62" s="24"/>
      <c r="F62" s="24"/>
      <c r="G62" s="24"/>
      <c r="H62" s="24"/>
      <c r="I62" s="181"/>
      <c r="J62" s="181"/>
      <c r="K62" s="32"/>
      <c r="L62" s="31"/>
      <c r="M62" s="9"/>
    </row>
    <row r="63" spans="2:13" ht="15.75">
      <c r="B63" s="3"/>
      <c r="C63" s="3"/>
      <c r="D63" s="25"/>
      <c r="E63" s="24"/>
      <c r="F63" s="24"/>
      <c r="G63" s="24"/>
      <c r="H63" s="24"/>
      <c r="I63" s="32"/>
      <c r="J63" s="32"/>
      <c r="K63" s="32"/>
      <c r="L63" s="31"/>
      <c r="M63" s="9"/>
    </row>
    <row r="64" spans="2:13" ht="15.75">
      <c r="B64" s="5"/>
      <c r="C64" s="8"/>
      <c r="D64" s="26"/>
      <c r="E64" s="26"/>
      <c r="F64" s="26"/>
      <c r="G64" s="26"/>
      <c r="H64" s="123"/>
      <c r="I64" s="33"/>
      <c r="J64" s="33"/>
      <c r="K64" s="33"/>
      <c r="L64" s="31"/>
      <c r="M64" s="9"/>
    </row>
    <row r="65" spans="2:13" ht="15.75">
      <c r="B65" s="173"/>
      <c r="C65" s="173"/>
      <c r="D65" s="173"/>
      <c r="E65" s="24"/>
      <c r="F65" s="24"/>
      <c r="G65" s="24"/>
      <c r="H65" s="24"/>
      <c r="I65" s="32"/>
      <c r="J65" s="32"/>
      <c r="K65" s="32"/>
      <c r="L65" s="151"/>
      <c r="M65" s="4"/>
    </row>
    <row r="66" spans="2:13" ht="18.75">
      <c r="B66" s="173"/>
      <c r="C66" s="173"/>
      <c r="D66" s="173"/>
      <c r="E66" s="24"/>
      <c r="F66" s="24"/>
      <c r="G66" s="24"/>
      <c r="H66" s="150"/>
      <c r="I66" s="88"/>
      <c r="J66" s="90"/>
      <c r="K66" s="88"/>
      <c r="L66" s="30"/>
      <c r="M66" s="4"/>
    </row>
    <row r="67" spans="2:14" ht="18.75">
      <c r="B67" s="173"/>
      <c r="C67" s="173"/>
      <c r="D67" s="173"/>
      <c r="E67" s="24"/>
      <c r="F67" s="24"/>
      <c r="G67" s="24"/>
      <c r="H67" s="24"/>
      <c r="I67" s="89"/>
      <c r="J67" s="89"/>
      <c r="K67" s="90"/>
      <c r="L67" s="84"/>
      <c r="M67" s="195"/>
      <c r="N67" s="195"/>
    </row>
    <row r="68" spans="2:13" ht="18.75">
      <c r="B68" s="4"/>
      <c r="C68" s="4"/>
      <c r="D68" s="19"/>
      <c r="E68" s="19"/>
      <c r="F68" s="19"/>
      <c r="G68" s="19"/>
      <c r="H68" s="19"/>
      <c r="I68" s="91"/>
      <c r="J68" s="91"/>
      <c r="K68" s="91"/>
      <c r="L68" s="30"/>
      <c r="M68" s="4"/>
    </row>
    <row r="69" spans="2:13" ht="18.75">
      <c r="B69" s="4"/>
      <c r="C69" s="4"/>
      <c r="D69" s="19"/>
      <c r="E69" s="19"/>
      <c r="F69" s="19"/>
      <c r="G69" s="19"/>
      <c r="H69" s="122"/>
      <c r="I69" s="92"/>
      <c r="J69" s="92"/>
      <c r="K69" s="92"/>
      <c r="L69" s="30"/>
      <c r="M69" s="4"/>
    </row>
    <row r="70" spans="2:13" ht="18.75">
      <c r="B70" s="4"/>
      <c r="C70" s="4"/>
      <c r="D70" s="19"/>
      <c r="E70" s="19"/>
      <c r="F70" s="19"/>
      <c r="G70" s="19"/>
      <c r="H70" s="19"/>
      <c r="I70" s="92"/>
      <c r="J70" s="92"/>
      <c r="K70" s="93"/>
      <c r="L70" s="30"/>
      <c r="M70" s="4"/>
    </row>
    <row r="71" spans="2:13" ht="18.75">
      <c r="B71" s="4"/>
      <c r="C71" s="4"/>
      <c r="D71" s="19"/>
      <c r="E71" s="19"/>
      <c r="F71" s="19"/>
      <c r="G71" s="19"/>
      <c r="H71" s="19"/>
      <c r="I71" s="92"/>
      <c r="J71" s="92"/>
      <c r="K71" s="92"/>
      <c r="L71" s="30"/>
      <c r="M71" s="4"/>
    </row>
    <row r="72" spans="2:13" ht="18.75">
      <c r="B72" s="4"/>
      <c r="C72" s="4"/>
      <c r="D72" s="19"/>
      <c r="E72" s="19"/>
      <c r="F72" s="19"/>
      <c r="G72" s="19"/>
      <c r="H72" s="19"/>
      <c r="I72" s="93"/>
      <c r="J72" s="92"/>
      <c r="K72" s="93"/>
      <c r="L72" s="30"/>
      <c r="M72" s="4"/>
    </row>
    <row r="73" spans="2:13" ht="15.75">
      <c r="B73" s="4"/>
      <c r="C73" s="4"/>
      <c r="D73" s="19"/>
      <c r="E73" s="19"/>
      <c r="F73" s="19"/>
      <c r="G73" s="19"/>
      <c r="H73" s="19"/>
      <c r="I73" s="85"/>
      <c r="J73" s="85"/>
      <c r="K73" s="85"/>
      <c r="L73" s="30"/>
      <c r="M73" s="4"/>
    </row>
    <row r="74" spans="2:13" ht="15.75">
      <c r="B74" s="4"/>
      <c r="C74" s="4"/>
      <c r="D74" s="19"/>
      <c r="E74" s="19"/>
      <c r="F74" s="19"/>
      <c r="G74" s="19"/>
      <c r="H74" s="19"/>
      <c r="I74" s="85"/>
      <c r="J74" s="30"/>
      <c r="K74" s="30"/>
      <c r="L74" s="30"/>
      <c r="M74" s="4"/>
    </row>
    <row r="75" spans="2:13" ht="15.75">
      <c r="B75" s="4"/>
      <c r="C75" s="4"/>
      <c r="D75" s="19"/>
      <c r="E75" s="19"/>
      <c r="F75" s="19"/>
      <c r="G75" s="19"/>
      <c r="H75" s="19"/>
      <c r="I75" s="85"/>
      <c r="J75" s="30"/>
      <c r="K75" s="30"/>
      <c r="L75" s="30"/>
      <c r="M75" s="4"/>
    </row>
    <row r="76" spans="2:13" ht="15.75">
      <c r="B76" s="4"/>
      <c r="C76" s="4"/>
      <c r="D76" s="19"/>
      <c r="E76" s="19"/>
      <c r="F76" s="19"/>
      <c r="G76" s="19"/>
      <c r="H76" s="19"/>
      <c r="I76" s="30"/>
      <c r="J76" s="30"/>
      <c r="K76" s="30"/>
      <c r="L76" s="30"/>
      <c r="M76" s="4"/>
    </row>
    <row r="77" spans="2:13" ht="15.75">
      <c r="B77" s="4"/>
      <c r="C77" s="4"/>
      <c r="D77" s="19"/>
      <c r="E77" s="19"/>
      <c r="F77" s="19"/>
      <c r="G77" s="19"/>
      <c r="H77" s="19"/>
      <c r="I77" s="30"/>
      <c r="J77" s="30"/>
      <c r="K77" s="30"/>
      <c r="L77" s="30"/>
      <c r="M77" s="4"/>
    </row>
    <row r="78" spans="2:13" ht="15.75">
      <c r="B78" s="4"/>
      <c r="C78" s="4"/>
      <c r="D78" s="19"/>
      <c r="E78" s="19"/>
      <c r="F78" s="19"/>
      <c r="G78" s="19"/>
      <c r="H78" s="19"/>
      <c r="I78" s="85"/>
      <c r="J78" s="30"/>
      <c r="K78" s="30"/>
      <c r="L78" s="30"/>
      <c r="M78" s="4"/>
    </row>
    <row r="79" spans="2:13" ht="15.75">
      <c r="B79" s="4"/>
      <c r="C79" s="4"/>
      <c r="D79" s="19"/>
      <c r="E79" s="19"/>
      <c r="F79" s="19"/>
      <c r="G79" s="19"/>
      <c r="H79" s="19"/>
      <c r="I79" s="30"/>
      <c r="J79" s="30"/>
      <c r="K79" s="30"/>
      <c r="L79" s="30"/>
      <c r="M79" s="4"/>
    </row>
    <row r="80" spans="2:13" ht="15.75">
      <c r="B80" s="4"/>
      <c r="C80" s="4"/>
      <c r="D80" s="19"/>
      <c r="E80" s="19"/>
      <c r="F80" s="19"/>
      <c r="G80" s="19"/>
      <c r="H80" s="19"/>
      <c r="I80" s="30"/>
      <c r="J80" s="30"/>
      <c r="K80" s="30"/>
      <c r="L80" s="30"/>
      <c r="M80" s="4"/>
    </row>
    <row r="81" spans="2:13" ht="15.75">
      <c r="B81" s="4"/>
      <c r="C81" s="4"/>
      <c r="D81" s="19"/>
      <c r="E81" s="19"/>
      <c r="F81" s="19"/>
      <c r="G81" s="19"/>
      <c r="H81" s="19"/>
      <c r="I81" s="30"/>
      <c r="J81" s="30"/>
      <c r="K81" s="30"/>
      <c r="L81" s="30"/>
      <c r="M81" s="4"/>
    </row>
    <row r="82" spans="2:13" ht="15.75">
      <c r="B82" s="4"/>
      <c r="C82" s="4"/>
      <c r="D82" s="19"/>
      <c r="E82" s="19"/>
      <c r="F82" s="19"/>
      <c r="G82" s="19"/>
      <c r="H82" s="19"/>
      <c r="I82" s="30"/>
      <c r="J82" s="30"/>
      <c r="K82" s="30"/>
      <c r="L82" s="30"/>
      <c r="M82" s="4"/>
    </row>
    <row r="83" spans="2:13" ht="15.75">
      <c r="B83" s="4"/>
      <c r="C83" s="4"/>
      <c r="D83" s="19"/>
      <c r="E83" s="19"/>
      <c r="F83" s="19"/>
      <c r="G83" s="19"/>
      <c r="H83" s="19"/>
      <c r="I83" s="30"/>
      <c r="J83" s="30"/>
      <c r="K83" s="30"/>
      <c r="L83" s="30"/>
      <c r="M83" s="4"/>
    </row>
    <row r="84" spans="2:13" ht="15.75">
      <c r="B84" s="4"/>
      <c r="C84" s="4"/>
      <c r="D84" s="19"/>
      <c r="E84" s="19"/>
      <c r="F84" s="19"/>
      <c r="G84" s="19"/>
      <c r="H84" s="19"/>
      <c r="I84" s="30"/>
      <c r="J84" s="30"/>
      <c r="K84" s="30"/>
      <c r="L84" s="30"/>
      <c r="M84" s="4"/>
    </row>
    <row r="85" spans="2:13" ht="15.75">
      <c r="B85" s="4"/>
      <c r="C85" s="4"/>
      <c r="D85" s="19"/>
      <c r="E85" s="19"/>
      <c r="F85" s="19"/>
      <c r="G85" s="19"/>
      <c r="H85" s="19"/>
      <c r="I85" s="30"/>
      <c r="J85" s="30"/>
      <c r="K85" s="30"/>
      <c r="L85" s="30"/>
      <c r="M85" s="4"/>
    </row>
    <row r="86" spans="2:13" ht="15.75">
      <c r="B86" s="4"/>
      <c r="C86" s="4"/>
      <c r="D86" s="19"/>
      <c r="E86" s="19"/>
      <c r="F86" s="19"/>
      <c r="G86" s="19"/>
      <c r="H86" s="19"/>
      <c r="I86" s="30"/>
      <c r="J86" s="30"/>
      <c r="K86" s="30"/>
      <c r="L86" s="30"/>
      <c r="M86" s="4"/>
    </row>
    <row r="87" spans="2:13" ht="15.75">
      <c r="B87" s="4"/>
      <c r="C87" s="4"/>
      <c r="D87" s="19"/>
      <c r="E87" s="19"/>
      <c r="F87" s="19"/>
      <c r="G87" s="19"/>
      <c r="H87" s="19"/>
      <c r="I87" s="30"/>
      <c r="J87" s="30"/>
      <c r="K87" s="30"/>
      <c r="L87" s="30"/>
      <c r="M87" s="4"/>
    </row>
    <row r="88" spans="2:13" ht="15.75">
      <c r="B88" s="4"/>
      <c r="C88" s="4"/>
      <c r="D88" s="19"/>
      <c r="E88" s="19"/>
      <c r="F88" s="19"/>
      <c r="G88" s="19"/>
      <c r="H88" s="19"/>
      <c r="I88" s="30"/>
      <c r="J88" s="30"/>
      <c r="K88" s="30"/>
      <c r="L88" s="30"/>
      <c r="M88" s="4"/>
    </row>
    <row r="89" spans="2:13" ht="15.75">
      <c r="B89" s="4"/>
      <c r="C89" s="4"/>
      <c r="D89" s="19"/>
      <c r="E89" s="19"/>
      <c r="F89" s="19"/>
      <c r="G89" s="19"/>
      <c r="H89" s="19"/>
      <c r="I89" s="30"/>
      <c r="J89" s="30"/>
      <c r="K89" s="30"/>
      <c r="L89" s="30"/>
      <c r="M89" s="4"/>
    </row>
    <row r="90" spans="2:13" ht="15.75">
      <c r="B90" s="4"/>
      <c r="C90" s="4"/>
      <c r="D90" s="19"/>
      <c r="E90" s="19"/>
      <c r="F90" s="19"/>
      <c r="G90" s="19"/>
      <c r="H90" s="19"/>
      <c r="I90" s="30"/>
      <c r="J90" s="30"/>
      <c r="K90" s="30"/>
      <c r="L90" s="30"/>
      <c r="M90" s="4"/>
    </row>
    <row r="91" spans="2:13" ht="15.75">
      <c r="B91" s="4"/>
      <c r="C91" s="4"/>
      <c r="D91" s="19"/>
      <c r="E91" s="19"/>
      <c r="F91" s="19"/>
      <c r="G91" s="19"/>
      <c r="H91" s="19"/>
      <c r="I91" s="30"/>
      <c r="J91" s="30"/>
      <c r="K91" s="30"/>
      <c r="L91" s="30"/>
      <c r="M91" s="4"/>
    </row>
    <row r="92" spans="2:13" ht="15.75">
      <c r="B92" s="4"/>
      <c r="C92" s="4"/>
      <c r="D92" s="19"/>
      <c r="E92" s="19"/>
      <c r="F92" s="19"/>
      <c r="G92" s="19"/>
      <c r="H92" s="19"/>
      <c r="I92" s="30"/>
      <c r="J92" s="30"/>
      <c r="K92" s="30"/>
      <c r="L92" s="30"/>
      <c r="M92" s="4"/>
    </row>
    <row r="93" spans="2:13" ht="15.75">
      <c r="B93" s="4"/>
      <c r="C93" s="4"/>
      <c r="D93" s="19"/>
      <c r="E93" s="19"/>
      <c r="F93" s="19"/>
      <c r="G93" s="19"/>
      <c r="H93" s="19"/>
      <c r="I93" s="30"/>
      <c r="J93" s="30"/>
      <c r="K93" s="30"/>
      <c r="L93" s="30"/>
      <c r="M93" s="4"/>
    </row>
    <row r="94" spans="2:13" ht="15.75">
      <c r="B94" s="4"/>
      <c r="C94" s="4"/>
      <c r="D94" s="19"/>
      <c r="E94" s="19"/>
      <c r="F94" s="19"/>
      <c r="G94" s="19"/>
      <c r="H94" s="19"/>
      <c r="I94" s="30"/>
      <c r="J94" s="30"/>
      <c r="K94" s="30"/>
      <c r="L94" s="30"/>
      <c r="M94" s="4"/>
    </row>
    <row r="95" spans="2:13" ht="15.75">
      <c r="B95" s="4"/>
      <c r="C95" s="4"/>
      <c r="D95" s="19"/>
      <c r="E95" s="19"/>
      <c r="F95" s="19"/>
      <c r="G95" s="19"/>
      <c r="H95" s="19"/>
      <c r="I95" s="30"/>
      <c r="J95" s="30"/>
      <c r="K95" s="30"/>
      <c r="L95" s="30"/>
      <c r="M95" s="4"/>
    </row>
    <row r="96" spans="2:13" ht="15.75">
      <c r="B96" s="4"/>
      <c r="C96" s="4"/>
      <c r="D96" s="19"/>
      <c r="E96" s="19"/>
      <c r="F96" s="19"/>
      <c r="G96" s="19"/>
      <c r="H96" s="19"/>
      <c r="I96" s="30"/>
      <c r="J96" s="30"/>
      <c r="K96" s="30"/>
      <c r="L96" s="30"/>
      <c r="M96" s="4"/>
    </row>
    <row r="97" spans="2:13" ht="15.75">
      <c r="B97" s="4"/>
      <c r="C97" s="4"/>
      <c r="D97" s="19"/>
      <c r="E97" s="19"/>
      <c r="F97" s="19"/>
      <c r="G97" s="19"/>
      <c r="H97" s="19"/>
      <c r="I97" s="30"/>
      <c r="J97" s="30"/>
      <c r="K97" s="30"/>
      <c r="L97" s="30"/>
      <c r="M97" s="4"/>
    </row>
    <row r="98" spans="2:13" ht="15.75">
      <c r="B98" s="4"/>
      <c r="C98" s="4"/>
      <c r="D98" s="19"/>
      <c r="E98" s="19"/>
      <c r="F98" s="19"/>
      <c r="G98" s="19"/>
      <c r="H98" s="19"/>
      <c r="I98" s="30"/>
      <c r="J98" s="30"/>
      <c r="K98" s="30"/>
      <c r="L98" s="30"/>
      <c r="M98" s="4"/>
    </row>
    <row r="99" spans="2:13" ht="15.75">
      <c r="B99" s="4"/>
      <c r="C99" s="4"/>
      <c r="D99" s="19"/>
      <c r="E99" s="19"/>
      <c r="F99" s="19"/>
      <c r="G99" s="19"/>
      <c r="H99" s="19"/>
      <c r="I99" s="30"/>
      <c r="J99" s="30"/>
      <c r="K99" s="30"/>
      <c r="L99" s="30"/>
      <c r="M99" s="4"/>
    </row>
    <row r="100" spans="2:13" ht="15.75">
      <c r="B100" s="4"/>
      <c r="C100" s="4"/>
      <c r="D100" s="19"/>
      <c r="E100" s="19"/>
      <c r="F100" s="19"/>
      <c r="G100" s="19"/>
      <c r="H100" s="19"/>
      <c r="I100" s="30"/>
      <c r="J100" s="30"/>
      <c r="K100" s="30"/>
      <c r="L100" s="30"/>
      <c r="M100" s="4"/>
    </row>
    <row r="101" spans="2:13" ht="15.75">
      <c r="B101" s="4"/>
      <c r="C101" s="4"/>
      <c r="D101" s="19"/>
      <c r="E101" s="19"/>
      <c r="F101" s="19"/>
      <c r="G101" s="19"/>
      <c r="H101" s="19"/>
      <c r="I101" s="30"/>
      <c r="J101" s="30"/>
      <c r="K101" s="30"/>
      <c r="L101" s="30"/>
      <c r="M101" s="4"/>
    </row>
    <row r="102" spans="2:13" ht="15.75">
      <c r="B102" s="4"/>
      <c r="C102" s="4"/>
      <c r="D102" s="19"/>
      <c r="E102" s="19"/>
      <c r="F102" s="19"/>
      <c r="G102" s="19"/>
      <c r="H102" s="19"/>
      <c r="I102" s="30"/>
      <c r="J102" s="30"/>
      <c r="K102" s="30"/>
      <c r="L102" s="30"/>
      <c r="M102" s="4"/>
    </row>
    <row r="103" spans="2:13" ht="15.75">
      <c r="B103" s="4"/>
      <c r="C103" s="4"/>
      <c r="D103" s="19"/>
      <c r="E103" s="19"/>
      <c r="F103" s="19"/>
      <c r="G103" s="19"/>
      <c r="H103" s="19"/>
      <c r="I103" s="30"/>
      <c r="J103" s="30"/>
      <c r="K103" s="30"/>
      <c r="L103" s="30"/>
      <c r="M103" s="4"/>
    </row>
    <row r="104" spans="2:13" ht="15.75">
      <c r="B104" s="4"/>
      <c r="C104" s="4"/>
      <c r="D104" s="19"/>
      <c r="E104" s="19"/>
      <c r="F104" s="19"/>
      <c r="G104" s="19"/>
      <c r="H104" s="19"/>
      <c r="I104" s="30"/>
      <c r="J104" s="30"/>
      <c r="K104" s="30"/>
      <c r="L104" s="30"/>
      <c r="M104" s="4"/>
    </row>
    <row r="105" spans="2:13" ht="15.75">
      <c r="B105" s="4"/>
      <c r="C105" s="4"/>
      <c r="D105" s="19"/>
      <c r="E105" s="19"/>
      <c r="F105" s="19"/>
      <c r="G105" s="19"/>
      <c r="H105" s="19"/>
      <c r="I105" s="30"/>
      <c r="J105" s="30"/>
      <c r="K105" s="30"/>
      <c r="L105" s="30"/>
      <c r="M105" s="4"/>
    </row>
    <row r="106" spans="2:13" ht="15.75">
      <c r="B106" s="4"/>
      <c r="C106" s="4"/>
      <c r="D106" s="19"/>
      <c r="E106" s="19"/>
      <c r="F106" s="19"/>
      <c r="G106" s="19"/>
      <c r="H106" s="19"/>
      <c r="I106" s="30"/>
      <c r="J106" s="30"/>
      <c r="K106" s="30"/>
      <c r="L106" s="30"/>
      <c r="M106" s="4"/>
    </row>
    <row r="107" spans="2:13" ht="15.75">
      <c r="B107" s="4"/>
      <c r="C107" s="4"/>
      <c r="D107" s="19"/>
      <c r="E107" s="19"/>
      <c r="F107" s="19"/>
      <c r="G107" s="19"/>
      <c r="H107" s="19"/>
      <c r="I107" s="30"/>
      <c r="J107" s="30"/>
      <c r="K107" s="30"/>
      <c r="L107" s="30"/>
      <c r="M107" s="4"/>
    </row>
    <row r="108" spans="2:13" ht="15.75">
      <c r="B108" s="4"/>
      <c r="C108" s="4"/>
      <c r="D108" s="19"/>
      <c r="E108" s="19"/>
      <c r="F108" s="19"/>
      <c r="G108" s="19"/>
      <c r="H108" s="19"/>
      <c r="I108" s="30"/>
      <c r="J108" s="30"/>
      <c r="K108" s="30"/>
      <c r="L108" s="30"/>
      <c r="M108" s="4"/>
    </row>
    <row r="109" spans="2:13" ht="15.75">
      <c r="B109" s="4"/>
      <c r="C109" s="4"/>
      <c r="D109" s="19"/>
      <c r="E109" s="19"/>
      <c r="F109" s="19"/>
      <c r="G109" s="19"/>
      <c r="H109" s="19"/>
      <c r="I109" s="30"/>
      <c r="J109" s="30"/>
      <c r="K109" s="30"/>
      <c r="L109" s="30"/>
      <c r="M109" s="4"/>
    </row>
    <row r="110" spans="2:13" ht="15.75">
      <c r="B110" s="4"/>
      <c r="C110" s="4"/>
      <c r="D110" s="19"/>
      <c r="E110" s="19"/>
      <c r="F110" s="19"/>
      <c r="G110" s="19"/>
      <c r="H110" s="19"/>
      <c r="I110" s="30"/>
      <c r="J110" s="30"/>
      <c r="K110" s="30"/>
      <c r="L110" s="30"/>
      <c r="M110" s="4"/>
    </row>
    <row r="111" spans="2:13" ht="15.75">
      <c r="B111" s="4"/>
      <c r="C111" s="4"/>
      <c r="D111" s="19"/>
      <c r="E111" s="19"/>
      <c r="F111" s="19"/>
      <c r="G111" s="19"/>
      <c r="H111" s="19"/>
      <c r="I111" s="30"/>
      <c r="J111" s="30"/>
      <c r="K111" s="30"/>
      <c r="L111" s="30"/>
      <c r="M111" s="4"/>
    </row>
    <row r="112" spans="2:13" ht="15.75">
      <c r="B112" s="4"/>
      <c r="C112" s="4"/>
      <c r="D112" s="19"/>
      <c r="E112" s="19"/>
      <c r="F112" s="19"/>
      <c r="G112" s="19"/>
      <c r="H112" s="19"/>
      <c r="I112" s="30"/>
      <c r="J112" s="30"/>
      <c r="K112" s="30"/>
      <c r="L112" s="30"/>
      <c r="M112" s="4"/>
    </row>
    <row r="113" spans="2:13" ht="15.75">
      <c r="B113" s="4"/>
      <c r="C113" s="4"/>
      <c r="D113" s="19"/>
      <c r="E113" s="19"/>
      <c r="F113" s="19"/>
      <c r="G113" s="19"/>
      <c r="H113" s="19"/>
      <c r="I113" s="30"/>
      <c r="J113" s="30"/>
      <c r="K113" s="30"/>
      <c r="L113" s="30"/>
      <c r="M113" s="4"/>
    </row>
    <row r="114" spans="2:13" ht="15.75">
      <c r="B114" s="4"/>
      <c r="C114" s="4"/>
      <c r="D114" s="19"/>
      <c r="E114" s="19"/>
      <c r="F114" s="19"/>
      <c r="G114" s="19"/>
      <c r="H114" s="19"/>
      <c r="I114" s="30"/>
      <c r="J114" s="30"/>
      <c r="K114" s="30"/>
      <c r="L114" s="30"/>
      <c r="M114" s="4"/>
    </row>
    <row r="115" spans="2:13" ht="15.75">
      <c r="B115" s="4"/>
      <c r="C115" s="4"/>
      <c r="D115" s="19"/>
      <c r="E115" s="19"/>
      <c r="F115" s="19"/>
      <c r="G115" s="19"/>
      <c r="H115" s="19"/>
      <c r="I115" s="30"/>
      <c r="J115" s="30"/>
      <c r="K115" s="30"/>
      <c r="L115" s="30"/>
      <c r="M115" s="4"/>
    </row>
  </sheetData>
  <sheetProtection/>
  <mergeCells count="79">
    <mergeCell ref="J1:M1"/>
    <mergeCell ref="M67:N67"/>
    <mergeCell ref="E30:E31"/>
    <mergeCell ref="C39:G39"/>
    <mergeCell ref="B67:D67"/>
    <mergeCell ref="B56:B57"/>
    <mergeCell ref="C40:C42"/>
    <mergeCell ref="D40:D42"/>
    <mergeCell ref="E32:E33"/>
    <mergeCell ref="B40:B44"/>
    <mergeCell ref="D30:D35"/>
    <mergeCell ref="B37:B39"/>
    <mergeCell ref="C36:G36"/>
    <mergeCell ref="B14:B15"/>
    <mergeCell ref="F37:F38"/>
    <mergeCell ref="B17:B23"/>
    <mergeCell ref="B26:B27"/>
    <mergeCell ref="B28:B29"/>
    <mergeCell ref="C25:G25"/>
    <mergeCell ref="C23:G23"/>
    <mergeCell ref="E17:E22"/>
    <mergeCell ref="F17:F22"/>
    <mergeCell ref="A10:A11"/>
    <mergeCell ref="A56:A57"/>
    <mergeCell ref="A30:A36"/>
    <mergeCell ref="A37:A39"/>
    <mergeCell ref="A40:A43"/>
    <mergeCell ref="A46:A51"/>
    <mergeCell ref="B30:B36"/>
    <mergeCell ref="A54:A55"/>
    <mergeCell ref="A14:A15"/>
    <mergeCell ref="A17:A23"/>
    <mergeCell ref="B62:D62"/>
    <mergeCell ref="B66:D66"/>
    <mergeCell ref="B65:D65"/>
    <mergeCell ref="A24:A25"/>
    <mergeCell ref="A26:A27"/>
    <mergeCell ref="A28:A29"/>
    <mergeCell ref="B24:B25"/>
    <mergeCell ref="A52:A53"/>
    <mergeCell ref="C37:C38"/>
    <mergeCell ref="C44:G44"/>
    <mergeCell ref="B54:B55"/>
    <mergeCell ref="C51:G51"/>
    <mergeCell ref="E46:E50"/>
    <mergeCell ref="B46:B51"/>
    <mergeCell ref="B52:B53"/>
    <mergeCell ref="C46:C50"/>
    <mergeCell ref="C55:G55"/>
    <mergeCell ref="M46:M57"/>
    <mergeCell ref="C15:G15"/>
    <mergeCell ref="F30:F31"/>
    <mergeCell ref="M26:M43"/>
    <mergeCell ref="M17:M25"/>
    <mergeCell ref="I62:J62"/>
    <mergeCell ref="F46:F50"/>
    <mergeCell ref="D46:D50"/>
    <mergeCell ref="C53:G53"/>
    <mergeCell ref="C57:G57"/>
    <mergeCell ref="J3:M3"/>
    <mergeCell ref="J4:M6"/>
    <mergeCell ref="C43:G43"/>
    <mergeCell ref="C17:C22"/>
    <mergeCell ref="D17:D22"/>
    <mergeCell ref="B8:M8"/>
    <mergeCell ref="B10:B11"/>
    <mergeCell ref="D37:D38"/>
    <mergeCell ref="E37:E38"/>
    <mergeCell ref="C27:G27"/>
    <mergeCell ref="C10:C11"/>
    <mergeCell ref="M10:M11"/>
    <mergeCell ref="I10:L10"/>
    <mergeCell ref="E34:E35"/>
    <mergeCell ref="F34:F35"/>
    <mergeCell ref="C30:C35"/>
    <mergeCell ref="M14:M15"/>
    <mergeCell ref="D10:G10"/>
    <mergeCell ref="F32:F33"/>
    <mergeCell ref="C29:G29"/>
  </mergeCells>
  <printOptions/>
  <pageMargins left="0.7874015748031497" right="0.7874015748031497" top="1.1811023622047245" bottom="0.3937007874015748" header="0" footer="0.5511811023622047"/>
  <pageSetup fitToHeight="0" fitToWidth="1" horizontalDpi="600" verticalDpi="600" orientation="landscape" paperSize="9" scale="58" r:id="rId1"/>
  <rowBreaks count="2" manualBreakCount="2">
    <brk id="29" max="12" man="1"/>
    <brk id="5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1"/>
  <sheetViews>
    <sheetView view="pageBreakPreview" zoomScale="70" zoomScaleSheetLayoutView="70" zoomScalePageLayoutView="0" workbookViewId="0" topLeftCell="A1">
      <selection activeCell="J2" sqref="J2:M2"/>
    </sheetView>
  </sheetViews>
  <sheetFormatPr defaultColWidth="9.140625" defaultRowHeight="12.75" outlineLevelCol="1"/>
  <cols>
    <col min="1" max="1" width="9.140625" style="72" customWidth="1"/>
    <col min="2" max="2" width="51.421875" style="10" customWidth="1"/>
    <col min="3" max="3" width="26.57421875" style="10" customWidth="1"/>
    <col min="4" max="5" width="9.140625" style="27" customWidth="1"/>
    <col min="6" max="6" width="14.140625" style="27" customWidth="1"/>
    <col min="7" max="7" width="9.8515625" style="27" bestFit="1" customWidth="1"/>
    <col min="8" max="8" width="15.7109375" style="27" customWidth="1" outlineLevel="1"/>
    <col min="9" max="9" width="16.28125" style="34" customWidth="1"/>
    <col min="10" max="10" width="14.8515625" style="34" customWidth="1"/>
    <col min="11" max="11" width="12.421875" style="34" hidden="1" customWidth="1"/>
    <col min="12" max="12" width="17.00390625" style="34" customWidth="1"/>
    <col min="13" max="13" width="34.8515625" style="10" customWidth="1"/>
    <col min="14" max="14" width="9.140625" style="10" customWidth="1"/>
    <col min="15" max="15" width="13.00390625" style="10" bestFit="1" customWidth="1"/>
    <col min="16" max="16384" width="9.140625" style="10" customWidth="1"/>
  </cols>
  <sheetData>
    <row r="2" spans="10:13" ht="71.25" customHeight="1">
      <c r="J2" s="173" t="s">
        <v>277</v>
      </c>
      <c r="K2" s="173"/>
      <c r="L2" s="173"/>
      <c r="M2" s="173"/>
    </row>
    <row r="4" spans="2:13" ht="15.75">
      <c r="B4" s="4"/>
      <c r="C4" s="4"/>
      <c r="D4" s="19"/>
      <c r="E4" s="19"/>
      <c r="F4" s="19"/>
      <c r="G4" s="19"/>
      <c r="H4" s="19"/>
      <c r="I4" s="74"/>
      <c r="J4" s="173" t="s">
        <v>251</v>
      </c>
      <c r="K4" s="173"/>
      <c r="L4" s="173"/>
      <c r="M4" s="173"/>
    </row>
    <row r="5" spans="2:13" ht="15.75">
      <c r="B5" s="4"/>
      <c r="C5" s="4"/>
      <c r="D5" s="19"/>
      <c r="E5" s="19"/>
      <c r="F5" s="19"/>
      <c r="G5" s="19"/>
      <c r="H5" s="19"/>
      <c r="I5" s="74"/>
      <c r="J5" s="174" t="s">
        <v>141</v>
      </c>
      <c r="K5" s="174"/>
      <c r="L5" s="174"/>
      <c r="M5" s="174"/>
    </row>
    <row r="6" spans="2:13" ht="15.75">
      <c r="B6" s="4"/>
      <c r="C6" s="4"/>
      <c r="D6" s="19"/>
      <c r="E6" s="19"/>
      <c r="F6" s="19"/>
      <c r="G6" s="19"/>
      <c r="H6" s="19"/>
      <c r="I6" s="74"/>
      <c r="J6" s="174"/>
      <c r="K6" s="174"/>
      <c r="L6" s="174"/>
      <c r="M6" s="174"/>
    </row>
    <row r="7" spans="2:13" ht="15.75">
      <c r="B7" s="4"/>
      <c r="C7" s="4"/>
      <c r="D7" s="19"/>
      <c r="E7" s="19"/>
      <c r="F7" s="19"/>
      <c r="G7" s="19"/>
      <c r="H7" s="19"/>
      <c r="I7" s="74"/>
      <c r="J7" s="174"/>
      <c r="K7" s="174"/>
      <c r="L7" s="174"/>
      <c r="M7" s="174"/>
    </row>
    <row r="8" spans="2:13" ht="15.75">
      <c r="B8" s="4"/>
      <c r="C8" s="4"/>
      <c r="D8" s="19"/>
      <c r="E8" s="19"/>
      <c r="F8" s="19"/>
      <c r="G8" s="19"/>
      <c r="H8" s="19"/>
      <c r="I8" s="30"/>
      <c r="J8" s="30"/>
      <c r="K8" s="30"/>
      <c r="L8" s="197"/>
      <c r="M8" s="197"/>
    </row>
    <row r="9" spans="2:13" ht="15.75">
      <c r="B9" s="196" t="s">
        <v>51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</row>
    <row r="10" spans="2:13" ht="15.75">
      <c r="B10" s="4"/>
      <c r="C10" s="4"/>
      <c r="D10" s="19"/>
      <c r="E10" s="19"/>
      <c r="F10" s="19"/>
      <c r="G10" s="19"/>
      <c r="H10" s="19"/>
      <c r="I10" s="30"/>
      <c r="J10" s="30"/>
      <c r="K10" s="30"/>
      <c r="L10" s="30"/>
      <c r="M10" s="4"/>
    </row>
    <row r="11" spans="1:15" ht="33" customHeight="1">
      <c r="A11" s="188" t="s">
        <v>0</v>
      </c>
      <c r="B11" s="180" t="s">
        <v>1</v>
      </c>
      <c r="C11" s="180" t="s">
        <v>2</v>
      </c>
      <c r="D11" s="200" t="s">
        <v>3</v>
      </c>
      <c r="E11" s="200"/>
      <c r="F11" s="200"/>
      <c r="G11" s="200"/>
      <c r="H11" s="202"/>
      <c r="I11" s="203"/>
      <c r="J11" s="203"/>
      <c r="K11" s="203"/>
      <c r="L11" s="204"/>
      <c r="M11" s="180" t="s">
        <v>14</v>
      </c>
      <c r="N11" s="11"/>
      <c r="O11" s="11"/>
    </row>
    <row r="12" spans="1:13" ht="31.5">
      <c r="A12" s="189"/>
      <c r="B12" s="180"/>
      <c r="C12" s="180"/>
      <c r="D12" s="52" t="s">
        <v>4</v>
      </c>
      <c r="E12" s="52" t="s">
        <v>5</v>
      </c>
      <c r="F12" s="52" t="s">
        <v>6</v>
      </c>
      <c r="G12" s="52" t="s">
        <v>7</v>
      </c>
      <c r="H12" s="40" t="s">
        <v>102</v>
      </c>
      <c r="I12" s="40" t="s">
        <v>139</v>
      </c>
      <c r="J12" s="40" t="s">
        <v>140</v>
      </c>
      <c r="K12" s="40" t="s">
        <v>252</v>
      </c>
      <c r="L12" s="53" t="s">
        <v>271</v>
      </c>
      <c r="M12" s="180"/>
    </row>
    <row r="13" spans="1:13" ht="83.25" customHeight="1">
      <c r="A13" s="73">
        <v>1</v>
      </c>
      <c r="B13" s="54" t="s">
        <v>272</v>
      </c>
      <c r="C13" s="55" t="s">
        <v>28</v>
      </c>
      <c r="D13" s="56" t="s">
        <v>28</v>
      </c>
      <c r="E13" s="56" t="s">
        <v>28</v>
      </c>
      <c r="F13" s="56" t="s">
        <v>28</v>
      </c>
      <c r="G13" s="56" t="s">
        <v>28</v>
      </c>
      <c r="H13" s="79">
        <f>H14+H28</f>
        <v>67289.9</v>
      </c>
      <c r="I13" s="79">
        <f>I14+I28</f>
        <v>28196.459</v>
      </c>
      <c r="J13" s="79">
        <f>J14+J28</f>
        <v>28196.459</v>
      </c>
      <c r="K13" s="79">
        <f>K14+K28</f>
        <v>28196.459</v>
      </c>
      <c r="L13" s="82">
        <f aca="true" t="shared" si="0" ref="L13:L22">I13+J13+H13</f>
        <v>123682.818</v>
      </c>
      <c r="M13" s="57" t="s">
        <v>28</v>
      </c>
    </row>
    <row r="14" spans="1:13" s="37" customFormat="1" ht="36" customHeight="1">
      <c r="A14" s="73">
        <v>2</v>
      </c>
      <c r="B14" s="58" t="s">
        <v>273</v>
      </c>
      <c r="C14" s="55" t="s">
        <v>28</v>
      </c>
      <c r="D14" s="56" t="s">
        <v>28</v>
      </c>
      <c r="E14" s="56" t="s">
        <v>28</v>
      </c>
      <c r="F14" s="56" t="s">
        <v>28</v>
      </c>
      <c r="G14" s="56" t="s">
        <v>28</v>
      </c>
      <c r="H14" s="82">
        <f>H21+H23+H25+H27</f>
        <v>67194.9</v>
      </c>
      <c r="I14" s="82">
        <f>I21+I23+I25+I27</f>
        <v>28196.459</v>
      </c>
      <c r="J14" s="82">
        <f>J21+J23+J25+J27</f>
        <v>28196.459</v>
      </c>
      <c r="K14" s="82">
        <f>K21+K23+K25+K27</f>
        <v>28196.459</v>
      </c>
      <c r="L14" s="82">
        <f t="shared" si="0"/>
        <v>123587.818</v>
      </c>
      <c r="M14" s="57" t="s">
        <v>28</v>
      </c>
    </row>
    <row r="15" spans="1:13" ht="15.75" customHeight="1">
      <c r="A15" s="188">
        <v>3</v>
      </c>
      <c r="B15" s="185" t="s">
        <v>52</v>
      </c>
      <c r="C15" s="180" t="s">
        <v>156</v>
      </c>
      <c r="D15" s="184" t="s">
        <v>37</v>
      </c>
      <c r="E15" s="184" t="s">
        <v>38</v>
      </c>
      <c r="F15" s="200" t="s">
        <v>113</v>
      </c>
      <c r="G15" s="59" t="s">
        <v>39</v>
      </c>
      <c r="H15" s="46">
        <f>11786.699+18216.19105+1393.93395</f>
        <v>31396.824</v>
      </c>
      <c r="I15" s="46">
        <v>11786.699</v>
      </c>
      <c r="J15" s="46">
        <v>11786.699</v>
      </c>
      <c r="K15" s="46">
        <v>11786.699</v>
      </c>
      <c r="L15" s="46">
        <f t="shared" si="0"/>
        <v>54970.222</v>
      </c>
      <c r="M15" s="164" t="s">
        <v>81</v>
      </c>
    </row>
    <row r="16" spans="1:13" ht="15.75">
      <c r="A16" s="190"/>
      <c r="B16" s="187"/>
      <c r="C16" s="180"/>
      <c r="D16" s="184"/>
      <c r="E16" s="184"/>
      <c r="F16" s="200"/>
      <c r="G16" s="59" t="s">
        <v>40</v>
      </c>
      <c r="H16" s="117">
        <f>425.219+910.151</f>
        <v>1335.37</v>
      </c>
      <c r="I16" s="46">
        <v>425.219</v>
      </c>
      <c r="J16" s="46">
        <v>425.219</v>
      </c>
      <c r="K16" s="46">
        <v>425.219</v>
      </c>
      <c r="L16" s="46">
        <f t="shared" si="0"/>
        <v>2185.808</v>
      </c>
      <c r="M16" s="198"/>
    </row>
    <row r="17" spans="1:16" ht="15.75" customHeight="1">
      <c r="A17" s="190"/>
      <c r="B17" s="187"/>
      <c r="C17" s="180"/>
      <c r="D17" s="184"/>
      <c r="E17" s="184"/>
      <c r="F17" s="200"/>
      <c r="G17" s="59" t="s">
        <v>104</v>
      </c>
      <c r="H17" s="46">
        <f>3559.584+5500.219+420.968</f>
        <v>9480.771</v>
      </c>
      <c r="I17" s="46">
        <f>3559.584</f>
        <v>3559.584</v>
      </c>
      <c r="J17" s="46">
        <f>3559.584</f>
        <v>3559.584</v>
      </c>
      <c r="K17" s="46">
        <f>3559.584</f>
        <v>3559.584</v>
      </c>
      <c r="L17" s="46">
        <f t="shared" si="0"/>
        <v>16599.939</v>
      </c>
      <c r="M17" s="198"/>
      <c r="P17" s="147"/>
    </row>
    <row r="18" spans="1:13" ht="15.75">
      <c r="A18" s="190"/>
      <c r="B18" s="187"/>
      <c r="C18" s="180"/>
      <c r="D18" s="184"/>
      <c r="E18" s="184"/>
      <c r="F18" s="200"/>
      <c r="G18" s="59" t="s">
        <v>37</v>
      </c>
      <c r="H18" s="117">
        <f>15160.487+8912.248</f>
        <v>24072.735</v>
      </c>
      <c r="I18" s="46">
        <f>11797.787</f>
        <v>11797.787</v>
      </c>
      <c r="J18" s="46">
        <f>11797.787</f>
        <v>11797.787</v>
      </c>
      <c r="K18" s="46">
        <f>11797.787</f>
        <v>11797.787</v>
      </c>
      <c r="L18" s="46">
        <f t="shared" si="0"/>
        <v>47668.309</v>
      </c>
      <c r="M18" s="198"/>
    </row>
    <row r="19" spans="1:13" ht="15.75">
      <c r="A19" s="190"/>
      <c r="B19" s="187"/>
      <c r="C19" s="180"/>
      <c r="D19" s="184"/>
      <c r="E19" s="184"/>
      <c r="F19" s="200"/>
      <c r="G19" s="59" t="s">
        <v>41</v>
      </c>
      <c r="H19" s="46">
        <f>14+1.8</f>
        <v>15.8</v>
      </c>
      <c r="I19" s="46">
        <v>3</v>
      </c>
      <c r="J19" s="77">
        <v>3</v>
      </c>
      <c r="K19" s="77">
        <v>3</v>
      </c>
      <c r="L19" s="46">
        <f t="shared" si="0"/>
        <v>21.8</v>
      </c>
      <c r="M19" s="198"/>
    </row>
    <row r="20" spans="1:15" ht="15.75">
      <c r="A20" s="190"/>
      <c r="B20" s="187"/>
      <c r="C20" s="180"/>
      <c r="D20" s="184"/>
      <c r="E20" s="184"/>
      <c r="F20" s="200"/>
      <c r="G20" s="59" t="s">
        <v>132</v>
      </c>
      <c r="H20" s="46">
        <v>20</v>
      </c>
      <c r="I20" s="46">
        <v>0</v>
      </c>
      <c r="J20" s="77">
        <f>I20</f>
        <v>0</v>
      </c>
      <c r="K20" s="77">
        <f aca="true" t="shared" si="1" ref="K20:K34">J20</f>
        <v>0</v>
      </c>
      <c r="L20" s="46">
        <f t="shared" si="0"/>
        <v>20</v>
      </c>
      <c r="M20" s="198"/>
      <c r="O20" s="147"/>
    </row>
    <row r="21" spans="1:13" ht="15.75">
      <c r="A21" s="189"/>
      <c r="B21" s="186"/>
      <c r="C21" s="170" t="s">
        <v>45</v>
      </c>
      <c r="D21" s="171"/>
      <c r="E21" s="171"/>
      <c r="F21" s="171"/>
      <c r="G21" s="172"/>
      <c r="H21" s="46">
        <f>H15+H16+H17+H18+H19+H20</f>
        <v>66321.5</v>
      </c>
      <c r="I21" s="46">
        <f>I15+I16+I17+I18+I19+I20</f>
        <v>27572.289</v>
      </c>
      <c r="J21" s="46">
        <f>J15+J16+J17+J18+J19+J20</f>
        <v>27572.289</v>
      </c>
      <c r="K21" s="46">
        <f>K15+K16+K17+K18+K19+K20</f>
        <v>27572.289</v>
      </c>
      <c r="L21" s="46">
        <f t="shared" si="0"/>
        <v>121466.07800000001</v>
      </c>
      <c r="M21" s="198"/>
    </row>
    <row r="22" spans="1:13" ht="85.5" customHeight="1">
      <c r="A22" s="188">
        <v>4</v>
      </c>
      <c r="B22" s="185" t="s">
        <v>159</v>
      </c>
      <c r="C22" s="40" t="s">
        <v>156</v>
      </c>
      <c r="D22" s="59" t="s">
        <v>37</v>
      </c>
      <c r="E22" s="59" t="s">
        <v>38</v>
      </c>
      <c r="F22" s="52" t="s">
        <v>114</v>
      </c>
      <c r="G22" s="59" t="s">
        <v>37</v>
      </c>
      <c r="H22" s="46">
        <f>538.4+35</f>
        <v>573.4</v>
      </c>
      <c r="I22" s="46">
        <v>294.17</v>
      </c>
      <c r="J22" s="46">
        <v>294.17</v>
      </c>
      <c r="K22" s="46">
        <v>294.17</v>
      </c>
      <c r="L22" s="46">
        <f t="shared" si="0"/>
        <v>1161.74</v>
      </c>
      <c r="M22" s="198"/>
    </row>
    <row r="23" spans="1:13" ht="18.75" customHeight="1">
      <c r="A23" s="189"/>
      <c r="B23" s="186"/>
      <c r="C23" s="170" t="s">
        <v>53</v>
      </c>
      <c r="D23" s="171"/>
      <c r="E23" s="171"/>
      <c r="F23" s="171"/>
      <c r="G23" s="172"/>
      <c r="H23" s="46">
        <f>H22</f>
        <v>573.4</v>
      </c>
      <c r="I23" s="46">
        <f>I22</f>
        <v>294.17</v>
      </c>
      <c r="J23" s="46">
        <f>J22</f>
        <v>294.17</v>
      </c>
      <c r="K23" s="46">
        <f>K22</f>
        <v>294.17</v>
      </c>
      <c r="L23" s="46">
        <f>L22</f>
        <v>1161.74</v>
      </c>
      <c r="M23" s="198"/>
    </row>
    <row r="24" spans="1:13" ht="85.5" customHeight="1">
      <c r="A24" s="188">
        <v>5</v>
      </c>
      <c r="B24" s="185" t="s">
        <v>97</v>
      </c>
      <c r="C24" s="40" t="s">
        <v>156</v>
      </c>
      <c r="D24" s="59" t="s">
        <v>37</v>
      </c>
      <c r="E24" s="59" t="s">
        <v>38</v>
      </c>
      <c r="F24" s="52" t="s">
        <v>115</v>
      </c>
      <c r="G24" s="59" t="s">
        <v>37</v>
      </c>
      <c r="H24" s="46">
        <v>300</v>
      </c>
      <c r="I24" s="46">
        <v>300</v>
      </c>
      <c r="J24" s="77">
        <f>I24</f>
        <v>300</v>
      </c>
      <c r="K24" s="77">
        <f t="shared" si="1"/>
        <v>300</v>
      </c>
      <c r="L24" s="46">
        <f>SUM(H24:J24)</f>
        <v>900</v>
      </c>
      <c r="M24" s="198"/>
    </row>
    <row r="25" spans="1:13" ht="15.75">
      <c r="A25" s="189"/>
      <c r="B25" s="186"/>
      <c r="C25" s="170" t="s">
        <v>85</v>
      </c>
      <c r="D25" s="171"/>
      <c r="E25" s="171"/>
      <c r="F25" s="171"/>
      <c r="G25" s="172"/>
      <c r="H25" s="46">
        <f>H24</f>
        <v>300</v>
      </c>
      <c r="I25" s="46">
        <f>I24</f>
        <v>300</v>
      </c>
      <c r="J25" s="77">
        <f>I25</f>
        <v>300</v>
      </c>
      <c r="K25" s="77">
        <f t="shared" si="1"/>
        <v>300</v>
      </c>
      <c r="L25" s="46">
        <f>L24</f>
        <v>900</v>
      </c>
      <c r="M25" s="199"/>
    </row>
    <row r="26" spans="1:13" ht="85.5" customHeight="1">
      <c r="A26" s="188">
        <v>6</v>
      </c>
      <c r="B26" s="185" t="s">
        <v>162</v>
      </c>
      <c r="C26" s="40" t="s">
        <v>156</v>
      </c>
      <c r="D26" s="59" t="s">
        <v>37</v>
      </c>
      <c r="E26" s="59" t="s">
        <v>38</v>
      </c>
      <c r="F26" s="52" t="s">
        <v>163</v>
      </c>
      <c r="G26" s="59" t="s">
        <v>37</v>
      </c>
      <c r="H26" s="46">
        <v>0</v>
      </c>
      <c r="I26" s="46">
        <v>30</v>
      </c>
      <c r="J26" s="46">
        <v>30</v>
      </c>
      <c r="K26" s="46">
        <v>30</v>
      </c>
      <c r="L26" s="46">
        <f>I26+J26+H26</f>
        <v>60</v>
      </c>
      <c r="M26" s="78"/>
    </row>
    <row r="27" spans="1:13" ht="15.75">
      <c r="A27" s="189"/>
      <c r="B27" s="186"/>
      <c r="C27" s="170" t="s">
        <v>87</v>
      </c>
      <c r="D27" s="171"/>
      <c r="E27" s="171"/>
      <c r="F27" s="171"/>
      <c r="G27" s="172"/>
      <c r="H27" s="46">
        <f>H26</f>
        <v>0</v>
      </c>
      <c r="I27" s="46">
        <f>I26</f>
        <v>30</v>
      </c>
      <c r="J27" s="46">
        <f>J26</f>
        <v>30</v>
      </c>
      <c r="K27" s="46">
        <f>K26</f>
        <v>30</v>
      </c>
      <c r="L27" s="46">
        <f>I27+J27+H27</f>
        <v>60</v>
      </c>
      <c r="M27" s="78"/>
    </row>
    <row r="28" spans="1:13" s="37" customFormat="1" ht="50.25" customHeight="1">
      <c r="A28" s="73">
        <v>7</v>
      </c>
      <c r="B28" s="58" t="s">
        <v>274</v>
      </c>
      <c r="C28" s="55" t="s">
        <v>28</v>
      </c>
      <c r="D28" s="56" t="s">
        <v>28</v>
      </c>
      <c r="E28" s="56" t="s">
        <v>28</v>
      </c>
      <c r="F28" s="56" t="s">
        <v>28</v>
      </c>
      <c r="G28" s="56" t="s">
        <v>28</v>
      </c>
      <c r="H28" s="82">
        <f>H33</f>
        <v>95</v>
      </c>
      <c r="I28" s="82">
        <f>I33</f>
        <v>0</v>
      </c>
      <c r="J28" s="79">
        <f aca="true" t="shared" si="2" ref="J28:J34">I28</f>
        <v>0</v>
      </c>
      <c r="K28" s="79">
        <f t="shared" si="1"/>
        <v>0</v>
      </c>
      <c r="L28" s="82">
        <f>I28+J28+H28</f>
        <v>95</v>
      </c>
      <c r="M28" s="57" t="s">
        <v>28</v>
      </c>
    </row>
    <row r="29" spans="1:13" ht="19.5" customHeight="1">
      <c r="A29" s="188">
        <v>8</v>
      </c>
      <c r="B29" s="185" t="s">
        <v>158</v>
      </c>
      <c r="C29" s="180" t="s">
        <v>156</v>
      </c>
      <c r="D29" s="184" t="s">
        <v>37</v>
      </c>
      <c r="E29" s="184" t="s">
        <v>38</v>
      </c>
      <c r="F29" s="200" t="s">
        <v>157</v>
      </c>
      <c r="G29" s="59" t="s">
        <v>37</v>
      </c>
      <c r="H29" s="46">
        <v>0</v>
      </c>
      <c r="I29" s="46">
        <v>0</v>
      </c>
      <c r="J29" s="77">
        <f t="shared" si="2"/>
        <v>0</v>
      </c>
      <c r="K29" s="77">
        <f t="shared" si="1"/>
        <v>0</v>
      </c>
      <c r="L29" s="46">
        <f>SUM(H29:J29)</f>
        <v>0</v>
      </c>
      <c r="M29" s="164" t="s">
        <v>129</v>
      </c>
    </row>
    <row r="30" spans="1:13" ht="19.5" customHeight="1">
      <c r="A30" s="190"/>
      <c r="B30" s="187"/>
      <c r="C30" s="180"/>
      <c r="D30" s="184"/>
      <c r="E30" s="184"/>
      <c r="F30" s="184"/>
      <c r="G30" s="59" t="s">
        <v>58</v>
      </c>
      <c r="H30" s="46">
        <v>0</v>
      </c>
      <c r="I30" s="46">
        <v>0</v>
      </c>
      <c r="J30" s="77">
        <f t="shared" si="2"/>
        <v>0</v>
      </c>
      <c r="K30" s="77">
        <f t="shared" si="1"/>
        <v>0</v>
      </c>
      <c r="L30" s="46">
        <f>SUM(H30:J30)</f>
        <v>0</v>
      </c>
      <c r="M30" s="165"/>
    </row>
    <row r="31" spans="1:13" ht="19.5" customHeight="1">
      <c r="A31" s="190"/>
      <c r="B31" s="187"/>
      <c r="C31" s="180"/>
      <c r="D31" s="184"/>
      <c r="E31" s="161" t="s">
        <v>57</v>
      </c>
      <c r="F31" s="184"/>
      <c r="G31" s="59" t="s">
        <v>37</v>
      </c>
      <c r="H31" s="46">
        <v>95</v>
      </c>
      <c r="I31" s="46">
        <v>0</v>
      </c>
      <c r="J31" s="77">
        <f t="shared" si="2"/>
        <v>0</v>
      </c>
      <c r="K31" s="77">
        <f t="shared" si="1"/>
        <v>0</v>
      </c>
      <c r="L31" s="46">
        <f>SUM(H31:J31)</f>
        <v>95</v>
      </c>
      <c r="M31" s="165"/>
    </row>
    <row r="32" spans="1:13" ht="19.5" customHeight="1">
      <c r="A32" s="190"/>
      <c r="B32" s="187"/>
      <c r="C32" s="180"/>
      <c r="D32" s="184"/>
      <c r="E32" s="162"/>
      <c r="F32" s="184"/>
      <c r="G32" s="59" t="s">
        <v>58</v>
      </c>
      <c r="H32" s="46">
        <v>0</v>
      </c>
      <c r="I32" s="46">
        <v>0</v>
      </c>
      <c r="J32" s="77">
        <f t="shared" si="2"/>
        <v>0</v>
      </c>
      <c r="K32" s="77">
        <f t="shared" si="1"/>
        <v>0</v>
      </c>
      <c r="L32" s="46">
        <f>SUM(H32:J32)</f>
        <v>0</v>
      </c>
      <c r="M32" s="165"/>
    </row>
    <row r="33" spans="1:13" ht="19.5" customHeight="1">
      <c r="A33" s="189"/>
      <c r="B33" s="187"/>
      <c r="C33" s="170" t="s">
        <v>42</v>
      </c>
      <c r="D33" s="171"/>
      <c r="E33" s="171"/>
      <c r="F33" s="171"/>
      <c r="G33" s="172"/>
      <c r="H33" s="46">
        <f>SUM(H29:H32)</f>
        <v>95</v>
      </c>
      <c r="I33" s="46">
        <f>SUM(I29:I32)</f>
        <v>0</v>
      </c>
      <c r="J33" s="77">
        <f t="shared" si="2"/>
        <v>0</v>
      </c>
      <c r="K33" s="77">
        <f t="shared" si="1"/>
        <v>0</v>
      </c>
      <c r="L33" s="46">
        <f>SUM(H33:J33)</f>
        <v>95</v>
      </c>
      <c r="M33" s="166"/>
    </row>
    <row r="34" spans="1:13" ht="15.75">
      <c r="A34" s="73">
        <v>9</v>
      </c>
      <c r="B34" s="60" t="s">
        <v>22</v>
      </c>
      <c r="C34" s="61" t="s">
        <v>28</v>
      </c>
      <c r="D34" s="59" t="s">
        <v>28</v>
      </c>
      <c r="E34" s="59" t="s">
        <v>28</v>
      </c>
      <c r="F34" s="59" t="s">
        <v>28</v>
      </c>
      <c r="G34" s="59" t="s">
        <v>28</v>
      </c>
      <c r="H34" s="83" t="s">
        <v>28</v>
      </c>
      <c r="I34" s="83" t="s">
        <v>28</v>
      </c>
      <c r="J34" s="77" t="str">
        <f t="shared" si="2"/>
        <v>х</v>
      </c>
      <c r="K34" s="77" t="str">
        <f t="shared" si="1"/>
        <v>х</v>
      </c>
      <c r="L34" s="46"/>
      <c r="M34" s="57" t="s">
        <v>28</v>
      </c>
    </row>
    <row r="35" spans="1:13" ht="63">
      <c r="A35" s="73">
        <v>10</v>
      </c>
      <c r="B35" s="54"/>
      <c r="C35" s="40" t="s">
        <v>156</v>
      </c>
      <c r="D35" s="59" t="s">
        <v>28</v>
      </c>
      <c r="E35" s="59" t="s">
        <v>28</v>
      </c>
      <c r="F35" s="59" t="s">
        <v>28</v>
      </c>
      <c r="G35" s="59" t="s">
        <v>28</v>
      </c>
      <c r="H35" s="46">
        <f>H13</f>
        <v>67289.9</v>
      </c>
      <c r="I35" s="46">
        <f>I13</f>
        <v>28196.459</v>
      </c>
      <c r="J35" s="46">
        <f>J13</f>
        <v>28196.459</v>
      </c>
      <c r="K35" s="46">
        <f>K13</f>
        <v>28196.459</v>
      </c>
      <c r="L35" s="46">
        <f>I35+J35+H35</f>
        <v>123682.818</v>
      </c>
      <c r="M35" s="57" t="s">
        <v>28</v>
      </c>
    </row>
    <row r="36" spans="2:13" ht="15.75">
      <c r="B36" s="12"/>
      <c r="C36" s="9"/>
      <c r="D36" s="22"/>
      <c r="E36" s="22"/>
      <c r="F36" s="22"/>
      <c r="G36" s="22"/>
      <c r="H36" s="22"/>
      <c r="I36" s="31"/>
      <c r="J36" s="31"/>
      <c r="K36" s="31"/>
      <c r="L36" s="31"/>
      <c r="M36" s="9"/>
    </row>
    <row r="37" spans="2:13" ht="15.75" hidden="1">
      <c r="B37" s="6" t="s">
        <v>73</v>
      </c>
      <c r="C37" s="6" t="s">
        <v>72</v>
      </c>
      <c r="D37" s="23"/>
      <c r="E37" s="24"/>
      <c r="F37" s="24"/>
      <c r="G37" s="24"/>
      <c r="H37" s="24"/>
      <c r="I37" s="32"/>
      <c r="J37" s="32"/>
      <c r="K37" s="32"/>
      <c r="L37" s="31"/>
      <c r="M37" s="9"/>
    </row>
    <row r="38" spans="2:13" ht="15.75" hidden="1">
      <c r="B38" s="173"/>
      <c r="C38" s="173"/>
      <c r="D38" s="173"/>
      <c r="E38" s="24"/>
      <c r="F38" s="24"/>
      <c r="G38" s="24"/>
      <c r="H38" s="24"/>
      <c r="I38" s="181"/>
      <c r="J38" s="181"/>
      <c r="K38" s="32"/>
      <c r="L38" s="31"/>
      <c r="M38" s="9"/>
    </row>
    <row r="39" spans="2:13" ht="15.75">
      <c r="B39" s="3"/>
      <c r="C39" s="3"/>
      <c r="D39" s="25"/>
      <c r="E39" s="24"/>
      <c r="F39" s="24"/>
      <c r="G39" s="24"/>
      <c r="H39" s="24"/>
      <c r="I39" s="32"/>
      <c r="J39" s="32"/>
      <c r="K39" s="32"/>
      <c r="L39" s="31"/>
      <c r="M39" s="9"/>
    </row>
    <row r="40" spans="2:13" ht="18.75">
      <c r="B40" s="5"/>
      <c r="C40" s="8"/>
      <c r="D40" s="26"/>
      <c r="E40" s="26"/>
      <c r="F40" s="26"/>
      <c r="G40" s="94"/>
      <c r="H40" s="125"/>
      <c r="I40" s="95"/>
      <c r="J40" s="95"/>
      <c r="K40" s="33"/>
      <c r="L40" s="31"/>
      <c r="M40" s="9"/>
    </row>
    <row r="41" spans="2:13" ht="18.75">
      <c r="B41" s="173"/>
      <c r="C41" s="173"/>
      <c r="D41" s="173"/>
      <c r="E41" s="24"/>
      <c r="F41" s="24"/>
      <c r="G41" s="96"/>
      <c r="H41" s="126"/>
      <c r="I41" s="90"/>
      <c r="J41" s="88"/>
      <c r="K41" s="32"/>
      <c r="L41" s="30"/>
      <c r="M41" s="4"/>
    </row>
    <row r="42" spans="2:13" ht="18.75">
      <c r="B42" s="173"/>
      <c r="C42" s="173"/>
      <c r="D42" s="173"/>
      <c r="E42" s="24"/>
      <c r="F42" s="24"/>
      <c r="G42" s="96"/>
      <c r="H42" s="96"/>
      <c r="I42" s="90"/>
      <c r="J42" s="88"/>
      <c r="K42" s="32"/>
      <c r="L42" s="30"/>
      <c r="M42" s="4"/>
    </row>
    <row r="43" spans="2:13" ht="18.75">
      <c r="B43" s="173"/>
      <c r="C43" s="173"/>
      <c r="D43" s="173"/>
      <c r="E43" s="24"/>
      <c r="F43" s="24"/>
      <c r="G43" s="96"/>
      <c r="H43" s="96"/>
      <c r="I43" s="201"/>
      <c r="J43" s="201"/>
      <c r="K43" s="32"/>
      <c r="L43" s="30"/>
      <c r="M43" s="4"/>
    </row>
    <row r="44" spans="2:13" ht="18.75">
      <c r="B44" s="4"/>
      <c r="C44" s="4"/>
      <c r="D44" s="19"/>
      <c r="E44" s="19"/>
      <c r="F44" s="19"/>
      <c r="G44" s="97"/>
      <c r="H44" s="97"/>
      <c r="I44" s="92"/>
      <c r="J44" s="92"/>
      <c r="K44" s="30"/>
      <c r="L44" s="30"/>
      <c r="M44" s="4"/>
    </row>
    <row r="45" spans="2:13" ht="15.75">
      <c r="B45" s="4"/>
      <c r="C45" s="4"/>
      <c r="D45" s="19"/>
      <c r="E45" s="19"/>
      <c r="F45" s="19"/>
      <c r="G45" s="19"/>
      <c r="H45" s="19"/>
      <c r="I45" s="30"/>
      <c r="J45" s="30"/>
      <c r="K45" s="30"/>
      <c r="L45" s="30"/>
      <c r="M45" s="4"/>
    </row>
    <row r="46" spans="2:13" ht="15.75">
      <c r="B46" s="4"/>
      <c r="C46" s="4"/>
      <c r="D46" s="19"/>
      <c r="E46" s="19"/>
      <c r="F46" s="19"/>
      <c r="G46" s="19"/>
      <c r="H46" s="19"/>
      <c r="I46" s="30"/>
      <c r="J46" s="30"/>
      <c r="K46" s="30"/>
      <c r="L46" s="30"/>
      <c r="M46" s="4"/>
    </row>
    <row r="47" spans="2:13" ht="15.75">
      <c r="B47" s="4"/>
      <c r="C47" s="4"/>
      <c r="D47" s="19"/>
      <c r="E47" s="19"/>
      <c r="F47" s="19"/>
      <c r="G47" s="19"/>
      <c r="H47" s="19"/>
      <c r="I47" s="30"/>
      <c r="J47" s="30"/>
      <c r="K47" s="30"/>
      <c r="L47" s="30"/>
      <c r="M47" s="4"/>
    </row>
    <row r="48" spans="2:13" ht="15.75">
      <c r="B48" s="4"/>
      <c r="C48" s="4"/>
      <c r="D48" s="19"/>
      <c r="E48" s="19"/>
      <c r="F48" s="19"/>
      <c r="G48" s="19"/>
      <c r="H48" s="19"/>
      <c r="I48" s="30"/>
      <c r="J48" s="30"/>
      <c r="K48" s="30"/>
      <c r="L48" s="30"/>
      <c r="M48" s="4"/>
    </row>
    <row r="49" spans="2:13" ht="15.75">
      <c r="B49" s="4"/>
      <c r="C49" s="4"/>
      <c r="D49" s="19"/>
      <c r="E49" s="19"/>
      <c r="F49" s="19"/>
      <c r="G49" s="19"/>
      <c r="H49" s="19"/>
      <c r="I49" s="30"/>
      <c r="J49" s="30"/>
      <c r="K49" s="30"/>
      <c r="L49" s="30"/>
      <c r="M49" s="4"/>
    </row>
    <row r="50" spans="2:13" ht="15.75">
      <c r="B50" s="4"/>
      <c r="C50" s="4"/>
      <c r="D50" s="19"/>
      <c r="E50" s="19"/>
      <c r="F50" s="19"/>
      <c r="G50" s="19"/>
      <c r="H50" s="19"/>
      <c r="I50" s="30"/>
      <c r="J50" s="30"/>
      <c r="K50" s="30"/>
      <c r="L50" s="30"/>
      <c r="M50" s="4"/>
    </row>
    <row r="51" spans="2:13" ht="15.75">
      <c r="B51" s="4"/>
      <c r="C51" s="4"/>
      <c r="D51" s="19"/>
      <c r="E51" s="19"/>
      <c r="F51" s="19"/>
      <c r="G51" s="19"/>
      <c r="H51" s="19"/>
      <c r="I51" s="30"/>
      <c r="J51" s="30"/>
      <c r="K51" s="30"/>
      <c r="L51" s="30"/>
      <c r="M51" s="4"/>
    </row>
    <row r="52" spans="2:13" ht="15.75">
      <c r="B52" s="4"/>
      <c r="C52" s="4"/>
      <c r="D52" s="19"/>
      <c r="E52" s="19"/>
      <c r="F52" s="19"/>
      <c r="G52" s="19"/>
      <c r="H52" s="19"/>
      <c r="I52" s="85"/>
      <c r="J52" s="30"/>
      <c r="K52" s="30"/>
      <c r="L52" s="30"/>
      <c r="M52" s="4"/>
    </row>
    <row r="53" spans="2:13" ht="15.75">
      <c r="B53" s="4"/>
      <c r="C53" s="4"/>
      <c r="D53" s="19"/>
      <c r="E53" s="19"/>
      <c r="F53" s="19"/>
      <c r="G53" s="19"/>
      <c r="H53" s="19"/>
      <c r="I53" s="30"/>
      <c r="J53" s="30"/>
      <c r="K53" s="30"/>
      <c r="L53" s="30"/>
      <c r="M53" s="4"/>
    </row>
    <row r="54" spans="2:13" ht="15.75">
      <c r="B54" s="4"/>
      <c r="C54" s="4"/>
      <c r="D54" s="19"/>
      <c r="E54" s="19"/>
      <c r="F54" s="19"/>
      <c r="G54" s="19"/>
      <c r="H54" s="19"/>
      <c r="I54" s="30"/>
      <c r="J54" s="30"/>
      <c r="K54" s="30"/>
      <c r="L54" s="30"/>
      <c r="M54" s="4"/>
    </row>
    <row r="55" spans="2:13" ht="15.75">
      <c r="B55" s="4"/>
      <c r="C55" s="4"/>
      <c r="D55" s="19"/>
      <c r="E55" s="19"/>
      <c r="F55" s="19"/>
      <c r="G55" s="19"/>
      <c r="H55" s="19"/>
      <c r="I55" s="85"/>
      <c r="J55" s="30"/>
      <c r="K55" s="30"/>
      <c r="L55" s="30"/>
      <c r="M55" s="4"/>
    </row>
    <row r="56" spans="2:13" ht="15.75">
      <c r="B56" s="4"/>
      <c r="C56" s="4"/>
      <c r="D56" s="19"/>
      <c r="E56" s="19"/>
      <c r="F56" s="19"/>
      <c r="G56" s="19"/>
      <c r="H56" s="19"/>
      <c r="I56" s="85"/>
      <c r="J56" s="30"/>
      <c r="K56" s="30"/>
      <c r="L56" s="30"/>
      <c r="M56" s="4"/>
    </row>
    <row r="57" spans="2:13" ht="15.75">
      <c r="B57" s="4"/>
      <c r="C57" s="4"/>
      <c r="D57" s="19"/>
      <c r="E57" s="19"/>
      <c r="F57" s="19"/>
      <c r="G57" s="19"/>
      <c r="H57" s="19"/>
      <c r="I57" s="85"/>
      <c r="J57" s="30"/>
      <c r="K57" s="30"/>
      <c r="L57" s="30"/>
      <c r="M57" s="4"/>
    </row>
    <row r="58" spans="2:13" ht="15.75">
      <c r="B58" s="4"/>
      <c r="C58" s="4"/>
      <c r="D58" s="19"/>
      <c r="E58" s="19"/>
      <c r="F58" s="19"/>
      <c r="G58" s="19"/>
      <c r="H58" s="19"/>
      <c r="I58" s="30"/>
      <c r="J58" s="30"/>
      <c r="K58" s="30"/>
      <c r="L58" s="30"/>
      <c r="M58" s="4"/>
    </row>
    <row r="59" spans="2:13" ht="15.75">
      <c r="B59" s="4"/>
      <c r="C59" s="4"/>
      <c r="D59" s="19"/>
      <c r="E59" s="19"/>
      <c r="F59" s="19"/>
      <c r="G59" s="19"/>
      <c r="H59" s="19"/>
      <c r="I59" s="30"/>
      <c r="J59" s="30"/>
      <c r="K59" s="30"/>
      <c r="L59" s="30"/>
      <c r="M59" s="4"/>
    </row>
    <row r="60" spans="2:13" ht="15.75">
      <c r="B60" s="4"/>
      <c r="C60" s="4"/>
      <c r="D60" s="19"/>
      <c r="E60" s="19"/>
      <c r="F60" s="19"/>
      <c r="G60" s="19"/>
      <c r="H60" s="19"/>
      <c r="I60" s="30"/>
      <c r="J60" s="30"/>
      <c r="K60" s="30"/>
      <c r="L60" s="30"/>
      <c r="M60" s="4"/>
    </row>
    <row r="61" spans="2:13" ht="15.75">
      <c r="B61" s="4"/>
      <c r="C61" s="4"/>
      <c r="D61" s="19"/>
      <c r="E61" s="19"/>
      <c r="F61" s="19"/>
      <c r="G61" s="19"/>
      <c r="H61" s="19"/>
      <c r="I61" s="30"/>
      <c r="J61" s="30"/>
      <c r="K61" s="30"/>
      <c r="L61" s="30"/>
      <c r="M61" s="4"/>
    </row>
    <row r="62" spans="2:13" ht="15.75">
      <c r="B62" s="4"/>
      <c r="C62" s="4"/>
      <c r="D62" s="19"/>
      <c r="E62" s="19"/>
      <c r="F62" s="19"/>
      <c r="G62" s="19"/>
      <c r="H62" s="19"/>
      <c r="I62" s="30"/>
      <c r="J62" s="30"/>
      <c r="K62" s="30"/>
      <c r="L62" s="30"/>
      <c r="M62" s="4"/>
    </row>
    <row r="63" spans="2:13" ht="15.75">
      <c r="B63" s="4"/>
      <c r="C63" s="4"/>
      <c r="D63" s="19"/>
      <c r="E63" s="19"/>
      <c r="F63" s="19"/>
      <c r="G63" s="19"/>
      <c r="H63" s="19"/>
      <c r="I63" s="30"/>
      <c r="J63" s="30"/>
      <c r="K63" s="30"/>
      <c r="L63" s="30"/>
      <c r="M63" s="4"/>
    </row>
    <row r="64" spans="2:13" ht="15.75">
      <c r="B64" s="4"/>
      <c r="C64" s="4"/>
      <c r="D64" s="19"/>
      <c r="E64" s="19"/>
      <c r="F64" s="19"/>
      <c r="G64" s="19"/>
      <c r="H64" s="19"/>
      <c r="I64" s="30"/>
      <c r="J64" s="30"/>
      <c r="K64" s="30"/>
      <c r="L64" s="30"/>
      <c r="M64" s="4"/>
    </row>
    <row r="65" spans="2:13" ht="15.75">
      <c r="B65" s="4"/>
      <c r="C65" s="4"/>
      <c r="D65" s="19"/>
      <c r="E65" s="19"/>
      <c r="F65" s="19"/>
      <c r="G65" s="19"/>
      <c r="H65" s="19"/>
      <c r="I65" s="30"/>
      <c r="J65" s="30"/>
      <c r="K65" s="30"/>
      <c r="L65" s="30"/>
      <c r="M65" s="4"/>
    </row>
    <row r="66" spans="2:13" ht="15.75">
      <c r="B66" s="4"/>
      <c r="C66" s="4"/>
      <c r="D66" s="19"/>
      <c r="E66" s="19"/>
      <c r="F66" s="19"/>
      <c r="G66" s="19"/>
      <c r="H66" s="19"/>
      <c r="I66" s="30"/>
      <c r="J66" s="30"/>
      <c r="K66" s="30"/>
      <c r="L66" s="30"/>
      <c r="M66" s="4"/>
    </row>
    <row r="67" spans="2:13" ht="15.75">
      <c r="B67" s="4"/>
      <c r="C67" s="4"/>
      <c r="D67" s="19"/>
      <c r="E67" s="19"/>
      <c r="F67" s="19"/>
      <c r="G67" s="19"/>
      <c r="H67" s="19"/>
      <c r="I67" s="30"/>
      <c r="J67" s="30"/>
      <c r="K67" s="30"/>
      <c r="L67" s="30"/>
      <c r="M67" s="4"/>
    </row>
    <row r="68" spans="2:13" ht="15.75">
      <c r="B68" s="4"/>
      <c r="C68" s="4"/>
      <c r="D68" s="19"/>
      <c r="E68" s="19"/>
      <c r="F68" s="19"/>
      <c r="G68" s="19"/>
      <c r="H68" s="19"/>
      <c r="I68" s="30"/>
      <c r="J68" s="30"/>
      <c r="K68" s="30"/>
      <c r="L68" s="30"/>
      <c r="M68" s="4"/>
    </row>
    <row r="69" spans="2:13" ht="15.75">
      <c r="B69" s="4"/>
      <c r="C69" s="4"/>
      <c r="D69" s="19"/>
      <c r="E69" s="19"/>
      <c r="F69" s="19"/>
      <c r="G69" s="19"/>
      <c r="H69" s="19"/>
      <c r="I69" s="30"/>
      <c r="J69" s="30"/>
      <c r="K69" s="30"/>
      <c r="L69" s="30"/>
      <c r="M69" s="4"/>
    </row>
    <row r="70" spans="2:13" ht="15.75">
      <c r="B70" s="4"/>
      <c r="C70" s="4"/>
      <c r="D70" s="19"/>
      <c r="E70" s="19"/>
      <c r="F70" s="19"/>
      <c r="G70" s="19"/>
      <c r="H70" s="19"/>
      <c r="I70" s="30"/>
      <c r="J70" s="30"/>
      <c r="K70" s="30"/>
      <c r="L70" s="30"/>
      <c r="M70" s="4"/>
    </row>
    <row r="71" spans="2:13" ht="15.75">
      <c r="B71" s="4"/>
      <c r="C71" s="4"/>
      <c r="D71" s="19"/>
      <c r="E71" s="19"/>
      <c r="F71" s="19"/>
      <c r="G71" s="19"/>
      <c r="H71" s="19"/>
      <c r="I71" s="30"/>
      <c r="J71" s="30"/>
      <c r="K71" s="30"/>
      <c r="L71" s="30"/>
      <c r="M71" s="4"/>
    </row>
    <row r="72" spans="2:13" ht="15.75">
      <c r="B72" s="4"/>
      <c r="C72" s="4"/>
      <c r="D72" s="19"/>
      <c r="E72" s="19"/>
      <c r="F72" s="19"/>
      <c r="G72" s="19"/>
      <c r="H72" s="19"/>
      <c r="I72" s="30"/>
      <c r="J72" s="30"/>
      <c r="K72" s="30"/>
      <c r="L72" s="30"/>
      <c r="M72" s="4"/>
    </row>
    <row r="73" spans="2:13" ht="15.75">
      <c r="B73" s="4"/>
      <c r="C73" s="4"/>
      <c r="D73" s="19"/>
      <c r="E73" s="19"/>
      <c r="F73" s="19"/>
      <c r="G73" s="19"/>
      <c r="H73" s="19"/>
      <c r="I73" s="30"/>
      <c r="J73" s="30"/>
      <c r="K73" s="30"/>
      <c r="L73" s="30"/>
      <c r="M73" s="4"/>
    </row>
    <row r="74" spans="2:13" ht="15.75">
      <c r="B74" s="4"/>
      <c r="C74" s="4"/>
      <c r="D74" s="19"/>
      <c r="E74" s="19"/>
      <c r="F74" s="19"/>
      <c r="G74" s="19"/>
      <c r="H74" s="19"/>
      <c r="I74" s="30"/>
      <c r="J74" s="30"/>
      <c r="K74" s="30"/>
      <c r="L74" s="30"/>
      <c r="M74" s="4"/>
    </row>
    <row r="75" spans="2:13" ht="15.75">
      <c r="B75" s="4"/>
      <c r="C75" s="4"/>
      <c r="D75" s="19"/>
      <c r="E75" s="19"/>
      <c r="F75" s="19"/>
      <c r="G75" s="19"/>
      <c r="H75" s="19"/>
      <c r="I75" s="30"/>
      <c r="J75" s="30"/>
      <c r="K75" s="30"/>
      <c r="L75" s="30"/>
      <c r="M75" s="4"/>
    </row>
    <row r="76" spans="2:13" ht="15.75">
      <c r="B76" s="4"/>
      <c r="C76" s="4"/>
      <c r="D76" s="19"/>
      <c r="E76" s="19"/>
      <c r="F76" s="19"/>
      <c r="G76" s="19"/>
      <c r="H76" s="19"/>
      <c r="I76" s="30"/>
      <c r="J76" s="30"/>
      <c r="K76" s="30"/>
      <c r="L76" s="30"/>
      <c r="M76" s="4"/>
    </row>
    <row r="77" spans="2:13" ht="15.75">
      <c r="B77" s="4"/>
      <c r="C77" s="4"/>
      <c r="D77" s="19"/>
      <c r="E77" s="19"/>
      <c r="F77" s="19"/>
      <c r="G77" s="19"/>
      <c r="H77" s="19"/>
      <c r="I77" s="30"/>
      <c r="J77" s="30"/>
      <c r="K77" s="30"/>
      <c r="L77" s="30"/>
      <c r="M77" s="4"/>
    </row>
    <row r="78" spans="2:13" ht="15.75">
      <c r="B78" s="4"/>
      <c r="C78" s="4"/>
      <c r="D78" s="19"/>
      <c r="E78" s="19"/>
      <c r="F78" s="19"/>
      <c r="G78" s="19"/>
      <c r="H78" s="19"/>
      <c r="I78" s="30"/>
      <c r="J78" s="30"/>
      <c r="K78" s="30"/>
      <c r="L78" s="30"/>
      <c r="M78" s="4"/>
    </row>
    <row r="79" spans="2:13" ht="15.75">
      <c r="B79" s="4"/>
      <c r="C79" s="4"/>
      <c r="D79" s="19"/>
      <c r="E79" s="19"/>
      <c r="F79" s="19"/>
      <c r="G79" s="19"/>
      <c r="H79" s="19"/>
      <c r="I79" s="30"/>
      <c r="J79" s="30"/>
      <c r="K79" s="30"/>
      <c r="L79" s="30"/>
      <c r="M79" s="4"/>
    </row>
    <row r="80" spans="2:13" ht="15.75">
      <c r="B80" s="4"/>
      <c r="C80" s="4"/>
      <c r="D80" s="19"/>
      <c r="E80" s="19"/>
      <c r="F80" s="19"/>
      <c r="G80" s="19"/>
      <c r="H80" s="19"/>
      <c r="I80" s="30"/>
      <c r="J80" s="30"/>
      <c r="K80" s="30"/>
      <c r="L80" s="30"/>
      <c r="M80" s="4"/>
    </row>
    <row r="81" spans="2:13" ht="15.75">
      <c r="B81" s="4"/>
      <c r="C81" s="4"/>
      <c r="D81" s="19"/>
      <c r="E81" s="19"/>
      <c r="F81" s="19"/>
      <c r="G81" s="19"/>
      <c r="H81" s="19"/>
      <c r="I81" s="30"/>
      <c r="J81" s="30"/>
      <c r="K81" s="30"/>
      <c r="L81" s="30"/>
      <c r="M81" s="4"/>
    </row>
    <row r="82" spans="2:13" ht="15.75">
      <c r="B82" s="4"/>
      <c r="C82" s="4"/>
      <c r="D82" s="19"/>
      <c r="E82" s="19"/>
      <c r="F82" s="19"/>
      <c r="G82" s="19"/>
      <c r="H82" s="19"/>
      <c r="I82" s="30"/>
      <c r="J82" s="30"/>
      <c r="K82" s="30"/>
      <c r="L82" s="30"/>
      <c r="M82" s="4"/>
    </row>
    <row r="83" spans="2:13" ht="15.75">
      <c r="B83" s="4"/>
      <c r="C83" s="4"/>
      <c r="D83" s="19"/>
      <c r="E83" s="19"/>
      <c r="F83" s="19"/>
      <c r="G83" s="19"/>
      <c r="H83" s="19"/>
      <c r="I83" s="30"/>
      <c r="J83" s="30"/>
      <c r="K83" s="30"/>
      <c r="L83" s="30"/>
      <c r="M83" s="4"/>
    </row>
    <row r="84" spans="2:13" ht="15.75">
      <c r="B84" s="4"/>
      <c r="C84" s="4"/>
      <c r="D84" s="19"/>
      <c r="E84" s="19"/>
      <c r="F84" s="19"/>
      <c r="G84" s="19"/>
      <c r="H84" s="19"/>
      <c r="I84" s="30"/>
      <c r="J84" s="30"/>
      <c r="K84" s="30"/>
      <c r="L84" s="30"/>
      <c r="M84" s="4"/>
    </row>
    <row r="85" spans="2:13" ht="15.75">
      <c r="B85" s="4"/>
      <c r="C85" s="4"/>
      <c r="D85" s="19"/>
      <c r="E85" s="19"/>
      <c r="F85" s="19"/>
      <c r="G85" s="19"/>
      <c r="H85" s="19"/>
      <c r="I85" s="30"/>
      <c r="J85" s="30"/>
      <c r="K85" s="30"/>
      <c r="L85" s="30"/>
      <c r="M85" s="4"/>
    </row>
    <row r="86" spans="2:13" ht="15.75">
      <c r="B86" s="4"/>
      <c r="C86" s="4"/>
      <c r="D86" s="19"/>
      <c r="E86" s="19"/>
      <c r="F86" s="19"/>
      <c r="G86" s="19"/>
      <c r="H86" s="19"/>
      <c r="I86" s="30"/>
      <c r="J86" s="30"/>
      <c r="K86" s="30"/>
      <c r="L86" s="30"/>
      <c r="M86" s="4"/>
    </row>
    <row r="87" spans="2:13" ht="15.75">
      <c r="B87" s="4"/>
      <c r="C87" s="4"/>
      <c r="D87" s="19"/>
      <c r="E87" s="19"/>
      <c r="F87" s="19"/>
      <c r="G87" s="19"/>
      <c r="H87" s="19"/>
      <c r="I87" s="30"/>
      <c r="J87" s="30"/>
      <c r="K87" s="30"/>
      <c r="L87" s="30"/>
      <c r="M87" s="4"/>
    </row>
    <row r="88" spans="2:13" ht="15.75">
      <c r="B88" s="4"/>
      <c r="C88" s="4"/>
      <c r="D88" s="19"/>
      <c r="E88" s="19"/>
      <c r="F88" s="19"/>
      <c r="G88" s="19"/>
      <c r="H88" s="19"/>
      <c r="I88" s="30"/>
      <c r="J88" s="30"/>
      <c r="K88" s="30"/>
      <c r="L88" s="30"/>
      <c r="M88" s="4"/>
    </row>
    <row r="89" spans="2:13" ht="15.75">
      <c r="B89" s="4"/>
      <c r="C89" s="4"/>
      <c r="D89" s="19"/>
      <c r="E89" s="19"/>
      <c r="F89" s="19"/>
      <c r="G89" s="19"/>
      <c r="H89" s="19"/>
      <c r="I89" s="30"/>
      <c r="J89" s="30"/>
      <c r="K89" s="30"/>
      <c r="L89" s="30"/>
      <c r="M89" s="4"/>
    </row>
    <row r="90" spans="2:13" ht="15.75">
      <c r="B90" s="4"/>
      <c r="C90" s="4"/>
      <c r="D90" s="19"/>
      <c r="E90" s="19"/>
      <c r="F90" s="19"/>
      <c r="G90" s="19"/>
      <c r="H90" s="19"/>
      <c r="I90" s="30"/>
      <c r="J90" s="30"/>
      <c r="K90" s="30"/>
      <c r="L90" s="30"/>
      <c r="M90" s="4"/>
    </row>
    <row r="91" spans="2:13" ht="15.75">
      <c r="B91" s="4"/>
      <c r="C91" s="4"/>
      <c r="D91" s="19"/>
      <c r="E91" s="19"/>
      <c r="F91" s="19"/>
      <c r="G91" s="19"/>
      <c r="H91" s="19"/>
      <c r="I91" s="30"/>
      <c r="J91" s="30"/>
      <c r="K91" s="30"/>
      <c r="L91" s="30"/>
      <c r="M91" s="4"/>
    </row>
  </sheetData>
  <sheetProtection/>
  <mergeCells count="43">
    <mergeCell ref="J2:M2"/>
    <mergeCell ref="C11:C12"/>
    <mergeCell ref="C21:G21"/>
    <mergeCell ref="B22:B23"/>
    <mergeCell ref="A26:A27"/>
    <mergeCell ref="B26:B27"/>
    <mergeCell ref="C27:G27"/>
    <mergeCell ref="A11:A12"/>
    <mergeCell ref="A15:A21"/>
    <mergeCell ref="A22:A23"/>
    <mergeCell ref="A24:A25"/>
    <mergeCell ref="B42:D42"/>
    <mergeCell ref="F29:F32"/>
    <mergeCell ref="B41:D41"/>
    <mergeCell ref="A29:A33"/>
    <mergeCell ref="D29:D32"/>
    <mergeCell ref="E29:E30"/>
    <mergeCell ref="F15:F20"/>
    <mergeCell ref="C15:C20"/>
    <mergeCell ref="D15:D20"/>
    <mergeCell ref="B15:B21"/>
    <mergeCell ref="C23:G23"/>
    <mergeCell ref="B24:B25"/>
    <mergeCell ref="M11:M12"/>
    <mergeCell ref="C25:G25"/>
    <mergeCell ref="D11:G11"/>
    <mergeCell ref="M29:M33"/>
    <mergeCell ref="I43:J43"/>
    <mergeCell ref="I38:J38"/>
    <mergeCell ref="C33:G33"/>
    <mergeCell ref="C29:C32"/>
    <mergeCell ref="B43:D43"/>
    <mergeCell ref="H11:L11"/>
    <mergeCell ref="J4:M4"/>
    <mergeCell ref="J5:M7"/>
    <mergeCell ref="B38:D38"/>
    <mergeCell ref="B29:B33"/>
    <mergeCell ref="B9:M9"/>
    <mergeCell ref="E31:E32"/>
    <mergeCell ref="E15:E20"/>
    <mergeCell ref="B11:B12"/>
    <mergeCell ref="L8:M8"/>
    <mergeCell ref="M15:M25"/>
  </mergeCells>
  <printOptions/>
  <pageMargins left="0.25" right="0.25" top="0.51" bottom="0.29" header="0.55" footer="0.28"/>
  <pageSetup fitToHeight="0" fitToWidth="1" horizontalDpi="600" verticalDpi="600" orientation="landscape" paperSize="9" scale="63" r:id="rId1"/>
  <rowBreaks count="1" manualBreakCount="1">
    <brk id="3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O88"/>
  <sheetViews>
    <sheetView view="pageBreakPreview" zoomScale="75" zoomScaleSheetLayoutView="75" workbookViewId="0" topLeftCell="A1">
      <selection activeCell="J3" sqref="J3:M3"/>
    </sheetView>
  </sheetViews>
  <sheetFormatPr defaultColWidth="9.140625" defaultRowHeight="12.75" outlineLevelCol="1"/>
  <cols>
    <col min="1" max="1" width="9.140625" style="72" customWidth="1"/>
    <col min="2" max="2" width="51.421875" style="10" customWidth="1"/>
    <col min="3" max="3" width="26.57421875" style="10" customWidth="1"/>
    <col min="4" max="5" width="9.140625" style="27" customWidth="1"/>
    <col min="6" max="6" width="20.57421875" style="27" customWidth="1"/>
    <col min="7" max="7" width="11.00390625" style="27" customWidth="1"/>
    <col min="8" max="8" width="17.00390625" style="27" customWidth="1" outlineLevel="1"/>
    <col min="9" max="10" width="16.57421875" style="34" customWidth="1"/>
    <col min="11" max="11" width="16.57421875" style="34" hidden="1" customWidth="1"/>
    <col min="12" max="12" width="16.57421875" style="34" customWidth="1"/>
    <col min="13" max="13" width="34.8515625" style="10" customWidth="1"/>
    <col min="14" max="16384" width="9.140625" style="10" customWidth="1"/>
  </cols>
  <sheetData>
    <row r="3" spans="2:13" ht="70.5" customHeight="1">
      <c r="B3" s="4"/>
      <c r="C3" s="4"/>
      <c r="D3" s="19"/>
      <c r="E3" s="19"/>
      <c r="F3" s="19"/>
      <c r="G3" s="19"/>
      <c r="H3" s="19"/>
      <c r="I3" s="74"/>
      <c r="J3" s="173" t="s">
        <v>275</v>
      </c>
      <c r="K3" s="173"/>
      <c r="L3" s="173"/>
      <c r="M3" s="173"/>
    </row>
    <row r="4" spans="2:13" ht="19.5" customHeight="1">
      <c r="B4" s="4"/>
      <c r="C4" s="4"/>
      <c r="D4" s="19"/>
      <c r="E4" s="19"/>
      <c r="F4" s="19"/>
      <c r="G4" s="19"/>
      <c r="H4" s="19"/>
      <c r="I4" s="74"/>
      <c r="J4" s="3"/>
      <c r="K4" s="3"/>
      <c r="L4" s="3"/>
      <c r="M4" s="3"/>
    </row>
    <row r="5" spans="2:13" ht="15.75">
      <c r="B5" s="4"/>
      <c r="C5" s="4"/>
      <c r="D5" s="19"/>
      <c r="E5" s="19"/>
      <c r="F5" s="19"/>
      <c r="G5" s="19"/>
      <c r="H5" s="19"/>
      <c r="I5" s="74"/>
      <c r="J5" s="173" t="s">
        <v>251</v>
      </c>
      <c r="K5" s="173"/>
      <c r="L5" s="173"/>
      <c r="M5" s="173"/>
    </row>
    <row r="6" spans="2:13" ht="15.75">
      <c r="B6" s="4"/>
      <c r="C6" s="4"/>
      <c r="D6" s="19"/>
      <c r="E6" s="19"/>
      <c r="F6" s="19"/>
      <c r="G6" s="19"/>
      <c r="H6" s="19"/>
      <c r="I6" s="74"/>
      <c r="J6" s="174" t="s">
        <v>136</v>
      </c>
      <c r="K6" s="174"/>
      <c r="L6" s="174"/>
      <c r="M6" s="174"/>
    </row>
    <row r="7" spans="2:13" ht="15.75">
      <c r="B7" s="4"/>
      <c r="C7" s="4"/>
      <c r="D7" s="19"/>
      <c r="E7" s="19"/>
      <c r="F7" s="19"/>
      <c r="G7" s="19"/>
      <c r="H7" s="19"/>
      <c r="I7" s="74"/>
      <c r="J7" s="174"/>
      <c r="K7" s="174"/>
      <c r="L7" s="174"/>
      <c r="M7" s="174"/>
    </row>
    <row r="8" spans="2:13" ht="15.75">
      <c r="B8" s="4"/>
      <c r="C8" s="4"/>
      <c r="D8" s="19"/>
      <c r="E8" s="19"/>
      <c r="F8" s="19"/>
      <c r="G8" s="19"/>
      <c r="H8" s="19"/>
      <c r="I8" s="30"/>
      <c r="J8" s="174"/>
      <c r="K8" s="174"/>
      <c r="L8" s="174"/>
      <c r="M8" s="174"/>
    </row>
    <row r="9" spans="2:13" ht="15.75">
      <c r="B9" s="4"/>
      <c r="C9" s="4"/>
      <c r="D9" s="19"/>
      <c r="E9" s="19"/>
      <c r="F9" s="19"/>
      <c r="G9" s="19"/>
      <c r="H9" s="19"/>
      <c r="I9" s="30"/>
      <c r="J9" s="71"/>
      <c r="K9" s="71"/>
      <c r="L9" s="71"/>
      <c r="M9" s="71"/>
    </row>
    <row r="10" spans="2:13" ht="15.75">
      <c r="B10" s="196" t="s">
        <v>54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</row>
    <row r="11" spans="2:13" ht="15.75">
      <c r="B11" s="4"/>
      <c r="C11" s="4"/>
      <c r="D11" s="19"/>
      <c r="E11" s="19"/>
      <c r="F11" s="19"/>
      <c r="G11" s="19"/>
      <c r="H11" s="19"/>
      <c r="I11" s="30"/>
      <c r="J11" s="30"/>
      <c r="K11" s="30"/>
      <c r="L11" s="30"/>
      <c r="M11" s="4"/>
    </row>
    <row r="12" spans="1:15" ht="31.5" customHeight="1">
      <c r="A12" s="188" t="s">
        <v>0</v>
      </c>
      <c r="B12" s="210" t="s">
        <v>1</v>
      </c>
      <c r="C12" s="210" t="s">
        <v>2</v>
      </c>
      <c r="D12" s="220" t="s">
        <v>3</v>
      </c>
      <c r="E12" s="220"/>
      <c r="F12" s="220"/>
      <c r="G12" s="220"/>
      <c r="H12" s="124"/>
      <c r="I12" s="215"/>
      <c r="J12" s="215"/>
      <c r="K12" s="215"/>
      <c r="L12" s="216"/>
      <c r="M12" s="210" t="s">
        <v>14</v>
      </c>
      <c r="N12" s="11"/>
      <c r="O12" s="11"/>
    </row>
    <row r="13" spans="1:13" ht="31.5">
      <c r="A13" s="189"/>
      <c r="B13" s="210"/>
      <c r="C13" s="210"/>
      <c r="D13" s="20" t="s">
        <v>4</v>
      </c>
      <c r="E13" s="20" t="s">
        <v>5</v>
      </c>
      <c r="F13" s="20" t="s">
        <v>6</v>
      </c>
      <c r="G13" s="20" t="s">
        <v>7</v>
      </c>
      <c r="H13" s="2" t="s">
        <v>102</v>
      </c>
      <c r="I13" s="2" t="s">
        <v>139</v>
      </c>
      <c r="J13" s="2" t="s">
        <v>140</v>
      </c>
      <c r="K13" s="2" t="s">
        <v>252</v>
      </c>
      <c r="L13" s="28" t="s">
        <v>271</v>
      </c>
      <c r="M13" s="210"/>
    </row>
    <row r="14" spans="1:13" ht="78.75">
      <c r="A14" s="73">
        <v>1</v>
      </c>
      <c r="B14" s="18" t="s">
        <v>261</v>
      </c>
      <c r="C14" s="35" t="s">
        <v>28</v>
      </c>
      <c r="D14" s="36" t="s">
        <v>28</v>
      </c>
      <c r="E14" s="36" t="s">
        <v>28</v>
      </c>
      <c r="F14" s="36" t="s">
        <v>28</v>
      </c>
      <c r="G14" s="36" t="s">
        <v>28</v>
      </c>
      <c r="H14" s="79">
        <f>H15+H19</f>
        <v>4337.710999999999</v>
      </c>
      <c r="I14" s="79">
        <f>I15+I19</f>
        <v>4327.411</v>
      </c>
      <c r="J14" s="79">
        <f>J15+J19</f>
        <v>4327.411</v>
      </c>
      <c r="K14" s="79">
        <f>K15+K19</f>
        <v>4424.235000000001</v>
      </c>
      <c r="L14" s="79">
        <f aca="true" t="shared" si="0" ref="L14:L23">I14+J14+H14</f>
        <v>12992.533</v>
      </c>
      <c r="M14" s="38" t="s">
        <v>28</v>
      </c>
    </row>
    <row r="15" spans="1:13" s="37" customFormat="1" ht="94.5">
      <c r="A15" s="73">
        <v>2</v>
      </c>
      <c r="B15" s="18" t="s">
        <v>262</v>
      </c>
      <c r="C15" s="35" t="s">
        <v>28</v>
      </c>
      <c r="D15" s="36" t="s">
        <v>28</v>
      </c>
      <c r="E15" s="36" t="s">
        <v>28</v>
      </c>
      <c r="F15" s="36" t="s">
        <v>28</v>
      </c>
      <c r="G15" s="36" t="s">
        <v>28</v>
      </c>
      <c r="H15" s="82">
        <f>H18</f>
        <v>4028.8109999999997</v>
      </c>
      <c r="I15" s="82">
        <f>I18</f>
        <v>4028.8109999999997</v>
      </c>
      <c r="J15" s="82">
        <f>J18</f>
        <v>4028.8109999999997</v>
      </c>
      <c r="K15" s="82">
        <f>K18</f>
        <v>4125.635</v>
      </c>
      <c r="L15" s="79">
        <f t="shared" si="0"/>
        <v>12086.432999999999</v>
      </c>
      <c r="M15" s="38" t="s">
        <v>28</v>
      </c>
    </row>
    <row r="16" spans="1:13" ht="32.25" customHeight="1">
      <c r="A16" s="73">
        <v>3</v>
      </c>
      <c r="B16" s="212" t="s">
        <v>74</v>
      </c>
      <c r="C16" s="208" t="s">
        <v>56</v>
      </c>
      <c r="D16" s="217" t="s">
        <v>60</v>
      </c>
      <c r="E16" s="217" t="s">
        <v>61</v>
      </c>
      <c r="F16" s="206" t="s">
        <v>116</v>
      </c>
      <c r="G16" s="21" t="s">
        <v>55</v>
      </c>
      <c r="H16" s="46">
        <v>3094.325</v>
      </c>
      <c r="I16" s="46">
        <v>3094.325</v>
      </c>
      <c r="J16" s="46">
        <v>3094.325</v>
      </c>
      <c r="K16" s="46">
        <v>3169</v>
      </c>
      <c r="L16" s="77">
        <f t="shared" si="0"/>
        <v>9282.974999999999</v>
      </c>
      <c r="M16" s="38"/>
    </row>
    <row r="17" spans="1:13" ht="29.25" customHeight="1">
      <c r="A17" s="188">
        <v>4</v>
      </c>
      <c r="B17" s="213"/>
      <c r="C17" s="209"/>
      <c r="D17" s="218"/>
      <c r="E17" s="218"/>
      <c r="F17" s="207"/>
      <c r="G17" s="21" t="s">
        <v>105</v>
      </c>
      <c r="H17" s="46">
        <v>934.486</v>
      </c>
      <c r="I17" s="46">
        <v>934.486</v>
      </c>
      <c r="J17" s="46">
        <v>934.486</v>
      </c>
      <c r="K17" s="46">
        <v>956.635</v>
      </c>
      <c r="L17" s="77">
        <f t="shared" si="0"/>
        <v>2803.458</v>
      </c>
      <c r="M17" s="220" t="s">
        <v>82</v>
      </c>
    </row>
    <row r="18" spans="1:13" ht="21" customHeight="1">
      <c r="A18" s="189"/>
      <c r="B18" s="214"/>
      <c r="C18" s="211" t="s">
        <v>45</v>
      </c>
      <c r="D18" s="211"/>
      <c r="E18" s="211"/>
      <c r="F18" s="211"/>
      <c r="G18" s="211"/>
      <c r="H18" s="46">
        <f>SUM(H16:H17)</f>
        <v>4028.8109999999997</v>
      </c>
      <c r="I18" s="46">
        <f>I16+I17</f>
        <v>4028.8109999999997</v>
      </c>
      <c r="J18" s="46">
        <f>J16+J17</f>
        <v>4028.8109999999997</v>
      </c>
      <c r="K18" s="46">
        <f>K16+K17</f>
        <v>4125.635</v>
      </c>
      <c r="L18" s="77">
        <f t="shared" si="0"/>
        <v>12086.432999999999</v>
      </c>
      <c r="M18" s="220"/>
    </row>
    <row r="19" spans="1:13" s="37" customFormat="1" ht="47.25">
      <c r="A19" s="73">
        <v>5</v>
      </c>
      <c r="B19" s="18" t="s">
        <v>263</v>
      </c>
      <c r="C19" s="35" t="s">
        <v>28</v>
      </c>
      <c r="D19" s="36" t="s">
        <v>28</v>
      </c>
      <c r="E19" s="36" t="s">
        <v>28</v>
      </c>
      <c r="F19" s="36" t="s">
        <v>28</v>
      </c>
      <c r="G19" s="36" t="s">
        <v>28</v>
      </c>
      <c r="H19" s="82">
        <f>H23+H25+H27+H29+H31</f>
        <v>308.90000000000003</v>
      </c>
      <c r="I19" s="82">
        <f>I23+I25+I27+I29+I31</f>
        <v>298.6</v>
      </c>
      <c r="J19" s="82">
        <f>J23+J25+J27+J29+J31</f>
        <v>298.6</v>
      </c>
      <c r="K19" s="82">
        <f>K23+K25+K27+K29+K31</f>
        <v>298.6</v>
      </c>
      <c r="L19" s="79">
        <f t="shared" si="0"/>
        <v>906.1000000000001</v>
      </c>
      <c r="M19" s="38" t="s">
        <v>28</v>
      </c>
    </row>
    <row r="20" spans="1:13" ht="15.75">
      <c r="A20" s="188">
        <v>6</v>
      </c>
      <c r="B20" s="205" t="s">
        <v>75</v>
      </c>
      <c r="C20" s="210" t="s">
        <v>56</v>
      </c>
      <c r="D20" s="219" t="s">
        <v>60</v>
      </c>
      <c r="E20" s="219" t="s">
        <v>61</v>
      </c>
      <c r="F20" s="200" t="s">
        <v>122</v>
      </c>
      <c r="G20" s="21" t="s">
        <v>55</v>
      </c>
      <c r="H20" s="46">
        <v>205.221</v>
      </c>
      <c r="I20" s="46">
        <v>197.311</v>
      </c>
      <c r="J20" s="46">
        <v>197.311</v>
      </c>
      <c r="K20" s="46">
        <f>I20</f>
        <v>197.311</v>
      </c>
      <c r="L20" s="77">
        <f t="shared" si="0"/>
        <v>599.8430000000001</v>
      </c>
      <c r="M20" s="210" t="s">
        <v>83</v>
      </c>
    </row>
    <row r="21" spans="1:13" ht="15.75">
      <c r="A21" s="190"/>
      <c r="B21" s="205"/>
      <c r="C21" s="210"/>
      <c r="D21" s="219"/>
      <c r="E21" s="219"/>
      <c r="F21" s="200"/>
      <c r="G21" s="21" t="s">
        <v>105</v>
      </c>
      <c r="H21" s="46">
        <v>61.978</v>
      </c>
      <c r="I21" s="46">
        <v>59.588</v>
      </c>
      <c r="J21" s="46">
        <v>59.588</v>
      </c>
      <c r="K21" s="46">
        <f>I21</f>
        <v>59.588</v>
      </c>
      <c r="L21" s="77">
        <f t="shared" si="0"/>
        <v>181.154</v>
      </c>
      <c r="M21" s="210"/>
    </row>
    <row r="22" spans="1:13" ht="15.75">
      <c r="A22" s="190"/>
      <c r="B22" s="205"/>
      <c r="C22" s="210"/>
      <c r="D22" s="219"/>
      <c r="E22" s="219"/>
      <c r="F22" s="184"/>
      <c r="G22" s="21" t="s">
        <v>37</v>
      </c>
      <c r="H22" s="46">
        <v>41.701</v>
      </c>
      <c r="I22" s="46">
        <v>41.701</v>
      </c>
      <c r="J22" s="46">
        <v>41.701</v>
      </c>
      <c r="K22" s="46">
        <f>I22</f>
        <v>41.701</v>
      </c>
      <c r="L22" s="77">
        <f t="shared" si="0"/>
        <v>125.10300000000001</v>
      </c>
      <c r="M22" s="210"/>
    </row>
    <row r="23" spans="1:13" ht="15.75">
      <c r="A23" s="189"/>
      <c r="B23" s="205"/>
      <c r="C23" s="211" t="s">
        <v>42</v>
      </c>
      <c r="D23" s="211"/>
      <c r="E23" s="211"/>
      <c r="F23" s="211"/>
      <c r="G23" s="211"/>
      <c r="H23" s="46">
        <f>SUM(H20:H22)</f>
        <v>308.90000000000003</v>
      </c>
      <c r="I23" s="46">
        <f>I20+I21+I22</f>
        <v>298.6</v>
      </c>
      <c r="J23" s="77">
        <f>J20+J21+J22</f>
        <v>298.6</v>
      </c>
      <c r="K23" s="77">
        <f aca="true" t="shared" si="1" ref="K23:K32">J23</f>
        <v>298.6</v>
      </c>
      <c r="L23" s="77">
        <f t="shared" si="0"/>
        <v>906.1000000000001</v>
      </c>
      <c r="M23" s="210"/>
    </row>
    <row r="24" spans="1:13" ht="31.5" customHeight="1">
      <c r="A24" s="188">
        <v>7</v>
      </c>
      <c r="B24" s="205" t="s">
        <v>98</v>
      </c>
      <c r="C24" s="2" t="s">
        <v>56</v>
      </c>
      <c r="D24" s="21" t="s">
        <v>60</v>
      </c>
      <c r="E24" s="21" t="s">
        <v>61</v>
      </c>
      <c r="F24" s="20" t="s">
        <v>123</v>
      </c>
      <c r="G24" s="21" t="s">
        <v>37</v>
      </c>
      <c r="H24" s="46">
        <v>0</v>
      </c>
      <c r="I24" s="46">
        <v>0</v>
      </c>
      <c r="J24" s="77">
        <f aca="true" t="shared" si="2" ref="J24:J31">I24</f>
        <v>0</v>
      </c>
      <c r="K24" s="77">
        <f t="shared" si="1"/>
        <v>0</v>
      </c>
      <c r="L24" s="77">
        <f aca="true" t="shared" si="3" ref="L24:L31">SUM(H24:J24)</f>
        <v>0</v>
      </c>
      <c r="M24" s="210"/>
    </row>
    <row r="25" spans="1:13" ht="31.5" customHeight="1">
      <c r="A25" s="189"/>
      <c r="B25" s="205"/>
      <c r="C25" s="211" t="s">
        <v>46</v>
      </c>
      <c r="D25" s="211"/>
      <c r="E25" s="211"/>
      <c r="F25" s="211"/>
      <c r="G25" s="211"/>
      <c r="H25" s="46">
        <f>SUM(H24:H24)</f>
        <v>0</v>
      </c>
      <c r="I25" s="46">
        <f>SUM(I24:I24)</f>
        <v>0</v>
      </c>
      <c r="J25" s="77">
        <f t="shared" si="2"/>
        <v>0</v>
      </c>
      <c r="K25" s="77">
        <f t="shared" si="1"/>
        <v>0</v>
      </c>
      <c r="L25" s="77">
        <f t="shared" si="3"/>
        <v>0</v>
      </c>
      <c r="M25" s="210"/>
    </row>
    <row r="26" spans="1:13" ht="31.5" customHeight="1">
      <c r="A26" s="188">
        <v>8</v>
      </c>
      <c r="B26" s="205" t="s">
        <v>99</v>
      </c>
      <c r="C26" s="2" t="s">
        <v>56</v>
      </c>
      <c r="D26" s="21" t="s">
        <v>60</v>
      </c>
      <c r="E26" s="21" t="s">
        <v>61</v>
      </c>
      <c r="F26" s="20" t="s">
        <v>125</v>
      </c>
      <c r="G26" s="21" t="s">
        <v>37</v>
      </c>
      <c r="H26" s="46">
        <v>0</v>
      </c>
      <c r="I26" s="46">
        <v>0</v>
      </c>
      <c r="J26" s="77">
        <f t="shared" si="2"/>
        <v>0</v>
      </c>
      <c r="K26" s="77">
        <f t="shared" si="1"/>
        <v>0</v>
      </c>
      <c r="L26" s="77">
        <f t="shared" si="3"/>
        <v>0</v>
      </c>
      <c r="M26" s="212" t="s">
        <v>76</v>
      </c>
    </row>
    <row r="27" spans="1:13" ht="31.5" customHeight="1">
      <c r="A27" s="189"/>
      <c r="B27" s="205"/>
      <c r="C27" s="211" t="s">
        <v>47</v>
      </c>
      <c r="D27" s="211"/>
      <c r="E27" s="211"/>
      <c r="F27" s="211"/>
      <c r="G27" s="211"/>
      <c r="H27" s="46">
        <f>SUM(H26:H26)</f>
        <v>0</v>
      </c>
      <c r="I27" s="46">
        <f>SUM(I26:I26)</f>
        <v>0</v>
      </c>
      <c r="J27" s="77">
        <f t="shared" si="2"/>
        <v>0</v>
      </c>
      <c r="K27" s="77">
        <f t="shared" si="1"/>
        <v>0</v>
      </c>
      <c r="L27" s="77">
        <f t="shared" si="3"/>
        <v>0</v>
      </c>
      <c r="M27" s="213"/>
    </row>
    <row r="28" spans="1:13" ht="31.5" customHeight="1">
      <c r="A28" s="188">
        <v>9</v>
      </c>
      <c r="B28" s="205" t="s">
        <v>100</v>
      </c>
      <c r="C28" s="2" t="s">
        <v>56</v>
      </c>
      <c r="D28" s="21" t="s">
        <v>60</v>
      </c>
      <c r="E28" s="21" t="s">
        <v>61</v>
      </c>
      <c r="F28" s="20" t="s">
        <v>124</v>
      </c>
      <c r="G28" s="21" t="s">
        <v>37</v>
      </c>
      <c r="H28" s="46">
        <v>0</v>
      </c>
      <c r="I28" s="46">
        <v>0</v>
      </c>
      <c r="J28" s="77">
        <f t="shared" si="2"/>
        <v>0</v>
      </c>
      <c r="K28" s="77">
        <f t="shared" si="1"/>
        <v>0</v>
      </c>
      <c r="L28" s="77">
        <f t="shared" si="3"/>
        <v>0</v>
      </c>
      <c r="M28" s="213"/>
    </row>
    <row r="29" spans="1:13" ht="31.5" customHeight="1">
      <c r="A29" s="189"/>
      <c r="B29" s="205"/>
      <c r="C29" s="211" t="s">
        <v>77</v>
      </c>
      <c r="D29" s="211"/>
      <c r="E29" s="211"/>
      <c r="F29" s="211"/>
      <c r="G29" s="211"/>
      <c r="H29" s="46">
        <f>SUM(H28:H28)</f>
        <v>0</v>
      </c>
      <c r="I29" s="46">
        <f>SUM(I28:I28)</f>
        <v>0</v>
      </c>
      <c r="J29" s="77">
        <f t="shared" si="2"/>
        <v>0</v>
      </c>
      <c r="K29" s="77">
        <f t="shared" si="1"/>
        <v>0</v>
      </c>
      <c r="L29" s="77">
        <f t="shared" si="3"/>
        <v>0</v>
      </c>
      <c r="M29" s="214"/>
    </row>
    <row r="30" spans="1:13" ht="30.75" customHeight="1">
      <c r="A30" s="188">
        <v>10</v>
      </c>
      <c r="B30" s="205" t="s">
        <v>101</v>
      </c>
      <c r="C30" s="2" t="s">
        <v>56</v>
      </c>
      <c r="D30" s="21" t="s">
        <v>60</v>
      </c>
      <c r="E30" s="21" t="s">
        <v>61</v>
      </c>
      <c r="F30" s="20" t="s">
        <v>126</v>
      </c>
      <c r="G30" s="21" t="s">
        <v>37</v>
      </c>
      <c r="H30" s="46">
        <v>0</v>
      </c>
      <c r="I30" s="46">
        <v>0</v>
      </c>
      <c r="J30" s="77">
        <f t="shared" si="2"/>
        <v>0</v>
      </c>
      <c r="K30" s="77">
        <f t="shared" si="1"/>
        <v>0</v>
      </c>
      <c r="L30" s="77">
        <f t="shared" si="3"/>
        <v>0</v>
      </c>
      <c r="M30" s="210"/>
    </row>
    <row r="31" spans="1:13" ht="24.75" customHeight="1">
      <c r="A31" s="189"/>
      <c r="B31" s="205"/>
      <c r="C31" s="211" t="s">
        <v>84</v>
      </c>
      <c r="D31" s="211"/>
      <c r="E31" s="211"/>
      <c r="F31" s="211"/>
      <c r="G31" s="211"/>
      <c r="H31" s="46">
        <f>SUM(H30:H30)</f>
        <v>0</v>
      </c>
      <c r="I31" s="46">
        <f>SUM(I30:I30)</f>
        <v>0</v>
      </c>
      <c r="J31" s="77">
        <f t="shared" si="2"/>
        <v>0</v>
      </c>
      <c r="K31" s="77">
        <f t="shared" si="1"/>
        <v>0</v>
      </c>
      <c r="L31" s="77">
        <f t="shared" si="3"/>
        <v>0</v>
      </c>
      <c r="M31" s="210"/>
    </row>
    <row r="32" spans="1:13" ht="31.5">
      <c r="A32" s="73">
        <v>11</v>
      </c>
      <c r="B32" s="7"/>
      <c r="C32" s="2" t="s">
        <v>56</v>
      </c>
      <c r="D32" s="21" t="s">
        <v>60</v>
      </c>
      <c r="E32" s="21" t="s">
        <v>28</v>
      </c>
      <c r="F32" s="21" t="s">
        <v>28</v>
      </c>
      <c r="G32" s="21" t="s">
        <v>28</v>
      </c>
      <c r="H32" s="46">
        <f>H14</f>
        <v>4337.710999999999</v>
      </c>
      <c r="I32" s="46">
        <f>I14</f>
        <v>4327.411</v>
      </c>
      <c r="J32" s="77">
        <f>I32</f>
        <v>4327.411</v>
      </c>
      <c r="K32" s="77">
        <f t="shared" si="1"/>
        <v>4327.411</v>
      </c>
      <c r="L32" s="77">
        <f>I32+J32+H32</f>
        <v>12992.533</v>
      </c>
      <c r="M32" s="38" t="s">
        <v>28</v>
      </c>
    </row>
    <row r="33" spans="2:13" ht="15.75">
      <c r="B33" s="12"/>
      <c r="C33" s="9"/>
      <c r="D33" s="22"/>
      <c r="E33" s="22"/>
      <c r="F33" s="22"/>
      <c r="G33" s="22"/>
      <c r="H33" s="22"/>
      <c r="I33" s="31"/>
      <c r="J33" s="31"/>
      <c r="K33" s="31"/>
      <c r="L33" s="31"/>
      <c r="M33" s="9"/>
    </row>
    <row r="34" spans="2:13" ht="15.75" hidden="1">
      <c r="B34" s="6" t="s">
        <v>32</v>
      </c>
      <c r="C34" s="6" t="s">
        <v>50</v>
      </c>
      <c r="D34" s="23"/>
      <c r="E34" s="24"/>
      <c r="F34" s="24"/>
      <c r="G34" s="24"/>
      <c r="H34" s="24"/>
      <c r="I34" s="32"/>
      <c r="J34" s="32"/>
      <c r="K34" s="32"/>
      <c r="L34" s="31"/>
      <c r="M34" s="9"/>
    </row>
    <row r="35" spans="2:13" ht="15.75" hidden="1">
      <c r="B35" s="173"/>
      <c r="C35" s="173"/>
      <c r="D35" s="173"/>
      <c r="E35" s="24"/>
      <c r="F35" s="24"/>
      <c r="G35" s="24"/>
      <c r="H35" s="24"/>
      <c r="I35" s="181"/>
      <c r="J35" s="181"/>
      <c r="K35" s="32"/>
      <c r="L35" s="31"/>
      <c r="M35" s="9"/>
    </row>
    <row r="36" spans="2:13" ht="15.75">
      <c r="B36" s="3"/>
      <c r="C36" s="3"/>
      <c r="D36" s="25"/>
      <c r="E36" s="24"/>
      <c r="F36" s="24"/>
      <c r="G36" s="24"/>
      <c r="H36" s="24"/>
      <c r="I36" s="32"/>
      <c r="J36" s="32"/>
      <c r="K36" s="32"/>
      <c r="L36" s="31"/>
      <c r="M36" s="9"/>
    </row>
    <row r="37" spans="2:13" ht="15.75">
      <c r="B37" s="5"/>
      <c r="C37" s="8"/>
      <c r="D37" s="26"/>
      <c r="E37" s="26"/>
      <c r="F37" s="26"/>
      <c r="G37" s="26"/>
      <c r="H37" s="26"/>
      <c r="I37" s="86"/>
      <c r="J37" s="33"/>
      <c r="K37" s="33"/>
      <c r="L37" s="31"/>
      <c r="M37" s="9"/>
    </row>
    <row r="38" spans="2:13" ht="15.75">
      <c r="B38" s="173"/>
      <c r="C38" s="173"/>
      <c r="D38" s="173"/>
      <c r="E38" s="24"/>
      <c r="F38" s="24"/>
      <c r="G38" s="24"/>
      <c r="H38" s="24"/>
      <c r="I38" s="84"/>
      <c r="J38" s="32"/>
      <c r="K38" s="32"/>
      <c r="L38" s="30"/>
      <c r="M38" s="4"/>
    </row>
    <row r="39" spans="2:13" ht="15.75">
      <c r="B39" s="173"/>
      <c r="C39" s="173"/>
      <c r="D39" s="173"/>
      <c r="E39" s="24"/>
      <c r="F39" s="24"/>
      <c r="G39" s="24"/>
      <c r="H39" s="24"/>
      <c r="I39" s="84"/>
      <c r="J39" s="32"/>
      <c r="K39" s="32"/>
      <c r="L39" s="30"/>
      <c r="M39" s="4"/>
    </row>
    <row r="40" spans="2:13" ht="15.75">
      <c r="B40" s="173"/>
      <c r="C40" s="173"/>
      <c r="D40" s="173"/>
      <c r="E40" s="24"/>
      <c r="F40" s="24"/>
      <c r="G40" s="24"/>
      <c r="H40" s="24"/>
      <c r="I40" s="195"/>
      <c r="J40" s="195"/>
      <c r="K40" s="32"/>
      <c r="L40" s="30"/>
      <c r="M40" s="4"/>
    </row>
    <row r="41" spans="2:13" ht="15.75">
      <c r="B41" s="4"/>
      <c r="C41" s="4"/>
      <c r="D41" s="19"/>
      <c r="E41" s="19"/>
      <c r="F41" s="19"/>
      <c r="G41" s="19"/>
      <c r="H41" s="19"/>
      <c r="I41" s="30"/>
      <c r="J41" s="30"/>
      <c r="K41" s="30"/>
      <c r="L41" s="30"/>
      <c r="M41" s="4"/>
    </row>
    <row r="42" spans="2:13" ht="15.75">
      <c r="B42" s="4"/>
      <c r="C42" s="4"/>
      <c r="D42" s="19"/>
      <c r="E42" s="19"/>
      <c r="F42" s="19"/>
      <c r="G42" s="19"/>
      <c r="H42" s="19"/>
      <c r="I42" s="30"/>
      <c r="J42" s="30"/>
      <c r="K42" s="30"/>
      <c r="L42" s="30"/>
      <c r="M42" s="4"/>
    </row>
    <row r="43" spans="2:13" ht="15.75">
      <c r="B43" s="4"/>
      <c r="C43" s="4"/>
      <c r="D43" s="19"/>
      <c r="E43" s="19"/>
      <c r="F43" s="19"/>
      <c r="G43" s="19"/>
      <c r="H43" s="19"/>
      <c r="I43" s="30"/>
      <c r="J43" s="30"/>
      <c r="K43" s="30"/>
      <c r="L43" s="30"/>
      <c r="M43" s="4"/>
    </row>
    <row r="44" spans="2:13" ht="15.75">
      <c r="B44" s="4"/>
      <c r="C44" s="4"/>
      <c r="D44" s="19"/>
      <c r="E44" s="19"/>
      <c r="F44" s="19"/>
      <c r="G44" s="19"/>
      <c r="H44" s="19"/>
      <c r="I44" s="30"/>
      <c r="J44" s="30"/>
      <c r="K44" s="30"/>
      <c r="L44" s="30"/>
      <c r="M44" s="4"/>
    </row>
    <row r="45" spans="2:13" ht="15.75">
      <c r="B45" s="4"/>
      <c r="C45" s="4"/>
      <c r="D45" s="19"/>
      <c r="E45" s="19"/>
      <c r="F45" s="19"/>
      <c r="G45" s="19"/>
      <c r="H45" s="19"/>
      <c r="I45" s="30"/>
      <c r="J45" s="30"/>
      <c r="K45" s="30"/>
      <c r="L45" s="30"/>
      <c r="M45" s="4"/>
    </row>
    <row r="46" spans="2:13" ht="15.75">
      <c r="B46" s="4"/>
      <c r="C46" s="4"/>
      <c r="D46" s="19"/>
      <c r="E46" s="19"/>
      <c r="F46" s="19"/>
      <c r="G46" s="19"/>
      <c r="H46" s="19"/>
      <c r="I46" s="30"/>
      <c r="J46" s="30"/>
      <c r="K46" s="30"/>
      <c r="L46" s="30"/>
      <c r="M46" s="4"/>
    </row>
    <row r="47" spans="2:13" ht="15.75">
      <c r="B47" s="4"/>
      <c r="C47" s="4"/>
      <c r="D47" s="19"/>
      <c r="E47" s="19"/>
      <c r="F47" s="19"/>
      <c r="G47" s="19"/>
      <c r="H47" s="19"/>
      <c r="I47" s="30"/>
      <c r="J47" s="30"/>
      <c r="K47" s="30"/>
      <c r="L47" s="30"/>
      <c r="M47" s="4"/>
    </row>
    <row r="48" spans="2:13" ht="15.75">
      <c r="B48" s="4"/>
      <c r="C48" s="4"/>
      <c r="D48" s="19"/>
      <c r="E48" s="19"/>
      <c r="F48" s="19"/>
      <c r="G48" s="19"/>
      <c r="H48" s="19"/>
      <c r="I48" s="30"/>
      <c r="J48" s="30"/>
      <c r="K48" s="30"/>
      <c r="L48" s="30"/>
      <c r="M48" s="4"/>
    </row>
    <row r="49" spans="2:13" ht="15.75">
      <c r="B49" s="4"/>
      <c r="C49" s="4"/>
      <c r="D49" s="19"/>
      <c r="E49" s="19"/>
      <c r="F49" s="19"/>
      <c r="G49" s="19"/>
      <c r="H49" s="19"/>
      <c r="I49" s="30"/>
      <c r="J49" s="30"/>
      <c r="K49" s="30"/>
      <c r="L49" s="30"/>
      <c r="M49" s="4"/>
    </row>
    <row r="50" spans="2:13" ht="15.75">
      <c r="B50" s="4"/>
      <c r="C50" s="4"/>
      <c r="D50" s="19"/>
      <c r="E50" s="19"/>
      <c r="F50" s="19"/>
      <c r="G50" s="19"/>
      <c r="H50" s="19"/>
      <c r="I50" s="30"/>
      <c r="J50" s="30"/>
      <c r="K50" s="30"/>
      <c r="L50" s="30"/>
      <c r="M50" s="4"/>
    </row>
    <row r="51" spans="2:13" ht="15.75">
      <c r="B51" s="4"/>
      <c r="C51" s="4"/>
      <c r="D51" s="19"/>
      <c r="E51" s="19"/>
      <c r="F51" s="19"/>
      <c r="G51" s="19"/>
      <c r="H51" s="19"/>
      <c r="I51" s="30"/>
      <c r="J51" s="30"/>
      <c r="K51" s="30"/>
      <c r="L51" s="30"/>
      <c r="M51" s="4"/>
    </row>
    <row r="52" spans="2:13" ht="15.75">
      <c r="B52" s="4"/>
      <c r="C52" s="4"/>
      <c r="D52" s="19"/>
      <c r="E52" s="19"/>
      <c r="F52" s="19"/>
      <c r="G52" s="19"/>
      <c r="H52" s="19"/>
      <c r="I52" s="30"/>
      <c r="J52" s="30"/>
      <c r="K52" s="30"/>
      <c r="L52" s="30"/>
      <c r="M52" s="4"/>
    </row>
    <row r="53" spans="2:13" ht="15.75">
      <c r="B53" s="4"/>
      <c r="C53" s="4"/>
      <c r="D53" s="19"/>
      <c r="E53" s="19"/>
      <c r="F53" s="19"/>
      <c r="G53" s="19"/>
      <c r="H53" s="19"/>
      <c r="I53" s="30"/>
      <c r="J53" s="30"/>
      <c r="K53" s="30"/>
      <c r="L53" s="30"/>
      <c r="M53" s="4"/>
    </row>
    <row r="54" spans="2:13" ht="15.75">
      <c r="B54" s="4"/>
      <c r="C54" s="4"/>
      <c r="D54" s="19"/>
      <c r="E54" s="19"/>
      <c r="F54" s="19"/>
      <c r="G54" s="19"/>
      <c r="H54" s="19"/>
      <c r="I54" s="30"/>
      <c r="J54" s="30"/>
      <c r="K54" s="30"/>
      <c r="L54" s="30"/>
      <c r="M54" s="4"/>
    </row>
    <row r="55" spans="2:13" ht="15.75">
      <c r="B55" s="4"/>
      <c r="C55" s="4"/>
      <c r="D55" s="19"/>
      <c r="E55" s="19"/>
      <c r="F55" s="19"/>
      <c r="G55" s="19"/>
      <c r="H55" s="19"/>
      <c r="I55" s="30"/>
      <c r="J55" s="30"/>
      <c r="K55" s="30"/>
      <c r="L55" s="30"/>
      <c r="M55" s="4"/>
    </row>
    <row r="56" spans="2:13" ht="15.75">
      <c r="B56" s="4"/>
      <c r="C56" s="4"/>
      <c r="D56" s="19"/>
      <c r="E56" s="19"/>
      <c r="F56" s="19"/>
      <c r="G56" s="19"/>
      <c r="H56" s="19"/>
      <c r="I56" s="30"/>
      <c r="J56" s="30"/>
      <c r="K56" s="30"/>
      <c r="L56" s="30"/>
      <c r="M56" s="4"/>
    </row>
    <row r="57" spans="2:13" ht="15.75">
      <c r="B57" s="4"/>
      <c r="C57" s="4"/>
      <c r="D57" s="19"/>
      <c r="E57" s="19"/>
      <c r="F57" s="19"/>
      <c r="G57" s="19"/>
      <c r="H57" s="19"/>
      <c r="I57" s="30"/>
      <c r="J57" s="30"/>
      <c r="K57" s="30"/>
      <c r="L57" s="30"/>
      <c r="M57" s="4"/>
    </row>
    <row r="58" spans="2:13" ht="15.75">
      <c r="B58" s="4"/>
      <c r="C58" s="4"/>
      <c r="D58" s="19"/>
      <c r="E58" s="19"/>
      <c r="F58" s="19"/>
      <c r="G58" s="19"/>
      <c r="H58" s="19"/>
      <c r="I58" s="30"/>
      <c r="J58" s="30"/>
      <c r="K58" s="30"/>
      <c r="L58" s="30"/>
      <c r="M58" s="4"/>
    </row>
    <row r="59" spans="2:13" ht="15.75">
      <c r="B59" s="4"/>
      <c r="C59" s="4"/>
      <c r="D59" s="19"/>
      <c r="E59" s="19"/>
      <c r="F59" s="19"/>
      <c r="G59" s="19"/>
      <c r="H59" s="19"/>
      <c r="I59" s="30"/>
      <c r="J59" s="30"/>
      <c r="K59" s="30"/>
      <c r="L59" s="30"/>
      <c r="M59" s="4"/>
    </row>
    <row r="60" spans="2:13" ht="15.75">
      <c r="B60" s="4"/>
      <c r="C60" s="4"/>
      <c r="D60" s="19"/>
      <c r="E60" s="19"/>
      <c r="F60" s="19"/>
      <c r="G60" s="19"/>
      <c r="H60" s="19"/>
      <c r="I60" s="30"/>
      <c r="J60" s="30"/>
      <c r="K60" s="30"/>
      <c r="L60" s="30"/>
      <c r="M60" s="4"/>
    </row>
    <row r="61" spans="2:13" ht="15.75">
      <c r="B61" s="4"/>
      <c r="C61" s="4"/>
      <c r="D61" s="19"/>
      <c r="E61" s="19"/>
      <c r="F61" s="19"/>
      <c r="G61" s="19"/>
      <c r="H61" s="19"/>
      <c r="I61" s="30"/>
      <c r="J61" s="30"/>
      <c r="K61" s="30"/>
      <c r="L61" s="30"/>
      <c r="M61" s="4"/>
    </row>
    <row r="62" spans="2:13" ht="15.75">
      <c r="B62" s="4"/>
      <c r="C62" s="4"/>
      <c r="D62" s="19"/>
      <c r="E62" s="19"/>
      <c r="F62" s="19"/>
      <c r="G62" s="19"/>
      <c r="H62" s="19"/>
      <c r="I62" s="30"/>
      <c r="J62" s="30"/>
      <c r="K62" s="30"/>
      <c r="L62" s="30"/>
      <c r="M62" s="4"/>
    </row>
    <row r="63" spans="2:13" ht="15.75">
      <c r="B63" s="4"/>
      <c r="C63" s="4"/>
      <c r="D63" s="19"/>
      <c r="E63" s="19"/>
      <c r="F63" s="19"/>
      <c r="G63" s="19"/>
      <c r="H63" s="19"/>
      <c r="I63" s="30"/>
      <c r="J63" s="30"/>
      <c r="K63" s="30"/>
      <c r="L63" s="30"/>
      <c r="M63" s="4"/>
    </row>
    <row r="64" spans="2:13" ht="15.75">
      <c r="B64" s="4"/>
      <c r="C64" s="4"/>
      <c r="D64" s="19"/>
      <c r="E64" s="19"/>
      <c r="F64" s="19"/>
      <c r="G64" s="19"/>
      <c r="H64" s="19"/>
      <c r="I64" s="30"/>
      <c r="J64" s="30"/>
      <c r="K64" s="30"/>
      <c r="L64" s="30"/>
      <c r="M64" s="4"/>
    </row>
    <row r="65" spans="2:13" ht="15.75">
      <c r="B65" s="4"/>
      <c r="C65" s="4"/>
      <c r="D65" s="19"/>
      <c r="E65" s="19"/>
      <c r="F65" s="19"/>
      <c r="G65" s="19"/>
      <c r="H65" s="19"/>
      <c r="I65" s="30"/>
      <c r="J65" s="30"/>
      <c r="K65" s="30"/>
      <c r="L65" s="30"/>
      <c r="M65" s="4"/>
    </row>
    <row r="66" spans="2:13" ht="15.75">
      <c r="B66" s="4"/>
      <c r="C66" s="4"/>
      <c r="D66" s="19"/>
      <c r="E66" s="19"/>
      <c r="F66" s="19"/>
      <c r="G66" s="19"/>
      <c r="H66" s="19"/>
      <c r="I66" s="30"/>
      <c r="J66" s="30"/>
      <c r="K66" s="30"/>
      <c r="L66" s="30"/>
      <c r="M66" s="4"/>
    </row>
    <row r="67" spans="2:13" ht="15.75">
      <c r="B67" s="4"/>
      <c r="C67" s="4"/>
      <c r="D67" s="19"/>
      <c r="E67" s="19"/>
      <c r="F67" s="19"/>
      <c r="G67" s="19"/>
      <c r="H67" s="19"/>
      <c r="I67" s="30"/>
      <c r="J67" s="30"/>
      <c r="K67" s="30"/>
      <c r="L67" s="30"/>
      <c r="M67" s="4"/>
    </row>
    <row r="68" spans="2:13" ht="15.75">
      <c r="B68" s="4"/>
      <c r="C68" s="4"/>
      <c r="D68" s="19"/>
      <c r="E68" s="19"/>
      <c r="F68" s="19"/>
      <c r="G68" s="19"/>
      <c r="H68" s="19"/>
      <c r="I68" s="30"/>
      <c r="J68" s="30"/>
      <c r="K68" s="30"/>
      <c r="L68" s="30"/>
      <c r="M68" s="4"/>
    </row>
    <row r="69" spans="2:13" ht="15.75">
      <c r="B69" s="4"/>
      <c r="C69" s="4"/>
      <c r="D69" s="19"/>
      <c r="E69" s="19"/>
      <c r="F69" s="19"/>
      <c r="G69" s="19"/>
      <c r="H69" s="19"/>
      <c r="I69" s="30"/>
      <c r="J69" s="30"/>
      <c r="K69" s="30"/>
      <c r="L69" s="30"/>
      <c r="M69" s="4"/>
    </row>
    <row r="70" spans="2:13" ht="15.75">
      <c r="B70" s="4"/>
      <c r="C70" s="4"/>
      <c r="D70" s="19"/>
      <c r="E70" s="19"/>
      <c r="F70" s="19"/>
      <c r="G70" s="19"/>
      <c r="H70" s="19"/>
      <c r="I70" s="30"/>
      <c r="J70" s="30"/>
      <c r="K70" s="30"/>
      <c r="L70" s="30"/>
      <c r="M70" s="4"/>
    </row>
    <row r="71" spans="2:13" ht="15.75">
      <c r="B71" s="4"/>
      <c r="C71" s="4"/>
      <c r="D71" s="19"/>
      <c r="E71" s="19"/>
      <c r="F71" s="19"/>
      <c r="G71" s="19"/>
      <c r="H71" s="19"/>
      <c r="I71" s="30"/>
      <c r="J71" s="30"/>
      <c r="K71" s="30"/>
      <c r="L71" s="30"/>
      <c r="M71" s="4"/>
    </row>
    <row r="72" spans="2:13" ht="15.75">
      <c r="B72" s="4"/>
      <c r="C72" s="4"/>
      <c r="D72" s="19"/>
      <c r="E72" s="19"/>
      <c r="F72" s="19"/>
      <c r="G72" s="19"/>
      <c r="H72" s="19"/>
      <c r="I72" s="30"/>
      <c r="J72" s="30"/>
      <c r="K72" s="30"/>
      <c r="L72" s="30"/>
      <c r="M72" s="4"/>
    </row>
    <row r="73" spans="2:13" ht="15.75">
      <c r="B73" s="4"/>
      <c r="C73" s="4"/>
      <c r="D73" s="19"/>
      <c r="E73" s="19"/>
      <c r="F73" s="19"/>
      <c r="G73" s="19"/>
      <c r="H73" s="19"/>
      <c r="I73" s="30"/>
      <c r="J73" s="30"/>
      <c r="K73" s="30"/>
      <c r="L73" s="30"/>
      <c r="M73" s="4"/>
    </row>
    <row r="74" spans="2:13" ht="15.75">
      <c r="B74" s="4"/>
      <c r="C74" s="4"/>
      <c r="D74" s="19"/>
      <c r="E74" s="19"/>
      <c r="F74" s="19"/>
      <c r="G74" s="19"/>
      <c r="H74" s="19"/>
      <c r="I74" s="30"/>
      <c r="J74" s="30"/>
      <c r="K74" s="30"/>
      <c r="L74" s="30"/>
      <c r="M74" s="4"/>
    </row>
    <row r="75" spans="2:13" ht="15.75">
      <c r="B75" s="4"/>
      <c r="C75" s="4"/>
      <c r="D75" s="19"/>
      <c r="E75" s="19"/>
      <c r="F75" s="19"/>
      <c r="G75" s="19"/>
      <c r="H75" s="19"/>
      <c r="I75" s="30"/>
      <c r="J75" s="30"/>
      <c r="K75" s="30"/>
      <c r="L75" s="30"/>
      <c r="M75" s="4"/>
    </row>
    <row r="76" spans="2:13" ht="15.75">
      <c r="B76" s="4"/>
      <c r="C76" s="4"/>
      <c r="D76" s="19"/>
      <c r="E76" s="19"/>
      <c r="F76" s="19"/>
      <c r="G76" s="19"/>
      <c r="H76" s="19"/>
      <c r="I76" s="30"/>
      <c r="J76" s="30"/>
      <c r="K76" s="30"/>
      <c r="L76" s="30"/>
      <c r="M76" s="4"/>
    </row>
    <row r="77" spans="2:13" ht="15.75">
      <c r="B77" s="4"/>
      <c r="C77" s="4"/>
      <c r="D77" s="19"/>
      <c r="E77" s="19"/>
      <c r="F77" s="19"/>
      <c r="G77" s="19"/>
      <c r="H77" s="19"/>
      <c r="I77" s="30"/>
      <c r="J77" s="30"/>
      <c r="K77" s="30"/>
      <c r="L77" s="30"/>
      <c r="M77" s="4"/>
    </row>
    <row r="78" spans="2:13" ht="15.75">
      <c r="B78" s="4"/>
      <c r="C78" s="4"/>
      <c r="D78" s="19"/>
      <c r="E78" s="19"/>
      <c r="F78" s="19"/>
      <c r="G78" s="19"/>
      <c r="H78" s="19"/>
      <c r="I78" s="30"/>
      <c r="J78" s="30"/>
      <c r="K78" s="30"/>
      <c r="L78" s="30"/>
      <c r="M78" s="4"/>
    </row>
    <row r="79" spans="2:13" ht="15.75">
      <c r="B79" s="4"/>
      <c r="C79" s="4"/>
      <c r="D79" s="19"/>
      <c r="E79" s="19"/>
      <c r="F79" s="19"/>
      <c r="G79" s="19"/>
      <c r="H79" s="19"/>
      <c r="I79" s="30"/>
      <c r="J79" s="30"/>
      <c r="K79" s="30"/>
      <c r="L79" s="30"/>
      <c r="M79" s="4"/>
    </row>
    <row r="80" spans="2:13" ht="15.75">
      <c r="B80" s="4"/>
      <c r="C80" s="4"/>
      <c r="D80" s="19"/>
      <c r="E80" s="19"/>
      <c r="F80" s="19"/>
      <c r="G80" s="19"/>
      <c r="H80" s="19"/>
      <c r="I80" s="30"/>
      <c r="J80" s="30"/>
      <c r="K80" s="30"/>
      <c r="L80" s="30"/>
      <c r="M80" s="4"/>
    </row>
    <row r="81" spans="2:13" ht="15.75">
      <c r="B81" s="4"/>
      <c r="C81" s="4"/>
      <c r="D81" s="19"/>
      <c r="E81" s="19"/>
      <c r="F81" s="19"/>
      <c r="G81" s="19"/>
      <c r="H81" s="19"/>
      <c r="I81" s="30"/>
      <c r="J81" s="30"/>
      <c r="K81" s="30"/>
      <c r="L81" s="30"/>
      <c r="M81" s="4"/>
    </row>
    <row r="82" spans="2:13" ht="15.75">
      <c r="B82" s="4"/>
      <c r="C82" s="4"/>
      <c r="D82" s="19"/>
      <c r="E82" s="19"/>
      <c r="F82" s="19"/>
      <c r="G82" s="19"/>
      <c r="H82" s="19"/>
      <c r="I82" s="30"/>
      <c r="J82" s="30"/>
      <c r="K82" s="30"/>
      <c r="L82" s="30"/>
      <c r="M82" s="4"/>
    </row>
    <row r="83" spans="2:13" ht="15.75">
      <c r="B83" s="4"/>
      <c r="C83" s="4"/>
      <c r="D83" s="19"/>
      <c r="E83" s="19"/>
      <c r="F83" s="19"/>
      <c r="G83" s="19"/>
      <c r="H83" s="19"/>
      <c r="I83" s="30"/>
      <c r="J83" s="30"/>
      <c r="K83" s="30"/>
      <c r="L83" s="30"/>
      <c r="M83" s="4"/>
    </row>
    <row r="84" spans="2:13" ht="15.75">
      <c r="B84" s="4"/>
      <c r="C84" s="4"/>
      <c r="D84" s="19"/>
      <c r="E84" s="19"/>
      <c r="F84" s="19"/>
      <c r="G84" s="19"/>
      <c r="H84" s="19"/>
      <c r="I84" s="30"/>
      <c r="J84" s="30"/>
      <c r="K84" s="30"/>
      <c r="L84" s="30"/>
      <c r="M84" s="4"/>
    </row>
    <row r="85" spans="2:13" ht="15.75">
      <c r="B85" s="4"/>
      <c r="C85" s="4"/>
      <c r="D85" s="19"/>
      <c r="E85" s="19"/>
      <c r="F85" s="19"/>
      <c r="G85" s="19"/>
      <c r="H85" s="19"/>
      <c r="I85" s="30"/>
      <c r="J85" s="30"/>
      <c r="K85" s="30"/>
      <c r="L85" s="30"/>
      <c r="M85" s="4"/>
    </row>
    <row r="86" spans="2:13" ht="15.75">
      <c r="B86" s="4"/>
      <c r="C86" s="4"/>
      <c r="D86" s="19"/>
      <c r="E86" s="19"/>
      <c r="F86" s="19"/>
      <c r="G86" s="19"/>
      <c r="H86" s="19"/>
      <c r="I86" s="30"/>
      <c r="J86" s="30"/>
      <c r="K86" s="30"/>
      <c r="L86" s="30"/>
      <c r="M86" s="4"/>
    </row>
    <row r="87" spans="2:13" ht="15.75">
      <c r="B87" s="4"/>
      <c r="C87" s="4"/>
      <c r="D87" s="19"/>
      <c r="E87" s="19"/>
      <c r="F87" s="19"/>
      <c r="G87" s="19"/>
      <c r="H87" s="19"/>
      <c r="I87" s="30"/>
      <c r="J87" s="30"/>
      <c r="K87" s="30"/>
      <c r="L87" s="30"/>
      <c r="M87" s="4"/>
    </row>
    <row r="88" spans="2:13" ht="15.75">
      <c r="B88" s="4"/>
      <c r="C88" s="4"/>
      <c r="D88" s="19"/>
      <c r="E88" s="19"/>
      <c r="F88" s="19"/>
      <c r="G88" s="19"/>
      <c r="H88" s="19"/>
      <c r="I88" s="30"/>
      <c r="J88" s="30"/>
      <c r="K88" s="30"/>
      <c r="L88" s="30"/>
      <c r="M88" s="4"/>
    </row>
  </sheetData>
  <sheetProtection/>
  <mergeCells count="47">
    <mergeCell ref="M12:M13"/>
    <mergeCell ref="D12:G12"/>
    <mergeCell ref="J5:M5"/>
    <mergeCell ref="J6:M8"/>
    <mergeCell ref="A30:A31"/>
    <mergeCell ref="A12:A13"/>
    <mergeCell ref="A17:A18"/>
    <mergeCell ref="A20:A23"/>
    <mergeCell ref="A24:A25"/>
    <mergeCell ref="A26:A27"/>
    <mergeCell ref="A28:A29"/>
    <mergeCell ref="E20:E22"/>
    <mergeCell ref="D20:D22"/>
    <mergeCell ref="M17:M18"/>
    <mergeCell ref="M20:M23"/>
    <mergeCell ref="C23:G23"/>
    <mergeCell ref="E16:E17"/>
    <mergeCell ref="B35:D35"/>
    <mergeCell ref="I35:J35"/>
    <mergeCell ref="B38:D38"/>
    <mergeCell ref="C31:G31"/>
    <mergeCell ref="B10:M10"/>
    <mergeCell ref="B12:B13"/>
    <mergeCell ref="C12:C13"/>
    <mergeCell ref="D16:D17"/>
    <mergeCell ref="B24:B25"/>
    <mergeCell ref="C25:G25"/>
    <mergeCell ref="B39:D39"/>
    <mergeCell ref="B40:D40"/>
    <mergeCell ref="M30:M31"/>
    <mergeCell ref="M24:M25"/>
    <mergeCell ref="B26:B27"/>
    <mergeCell ref="C27:G27"/>
    <mergeCell ref="M26:M29"/>
    <mergeCell ref="I40:J40"/>
    <mergeCell ref="B28:B29"/>
    <mergeCell ref="C29:G29"/>
    <mergeCell ref="J3:M3"/>
    <mergeCell ref="B30:B31"/>
    <mergeCell ref="B20:B23"/>
    <mergeCell ref="F16:F17"/>
    <mergeCell ref="C16:C17"/>
    <mergeCell ref="C20:C22"/>
    <mergeCell ref="C18:G18"/>
    <mergeCell ref="B16:B18"/>
    <mergeCell ref="I12:L12"/>
    <mergeCell ref="F20:F22"/>
  </mergeCells>
  <printOptions/>
  <pageMargins left="0.74" right="0.2362204724409449" top="0.56" bottom="0.31496062992125984" header="0.55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9"/>
  <sheetViews>
    <sheetView view="pageBreakPreview" zoomScale="75" zoomScaleSheetLayoutView="75" workbookViewId="0" topLeftCell="A1">
      <selection activeCell="J2" sqref="J2:M2"/>
    </sheetView>
  </sheetViews>
  <sheetFormatPr defaultColWidth="9.140625" defaultRowHeight="12.75" outlineLevelCol="1"/>
  <cols>
    <col min="1" max="1" width="9.140625" style="72" customWidth="1"/>
    <col min="2" max="2" width="51.421875" style="10" customWidth="1"/>
    <col min="3" max="3" width="26.57421875" style="10" customWidth="1"/>
    <col min="4" max="5" width="9.140625" style="27" customWidth="1"/>
    <col min="6" max="6" width="12.7109375" style="27" bestFit="1" customWidth="1"/>
    <col min="7" max="7" width="9.8515625" style="27" customWidth="1"/>
    <col min="8" max="8" width="15.140625" style="27" customWidth="1" outlineLevel="1"/>
    <col min="9" max="10" width="15.8515625" style="47" customWidth="1"/>
    <col min="11" max="11" width="0.13671875" style="47" customWidth="1"/>
    <col min="12" max="12" width="16.8515625" style="34" customWidth="1"/>
    <col min="13" max="13" width="34.8515625" style="10" customWidth="1"/>
    <col min="14" max="14" width="9.140625" style="10" customWidth="1"/>
    <col min="15" max="15" width="13.140625" style="10" bestFit="1" customWidth="1"/>
    <col min="16" max="16" width="9.28125" style="10" bestFit="1" customWidth="1"/>
    <col min="17" max="16384" width="9.140625" style="10" customWidth="1"/>
  </cols>
  <sheetData>
    <row r="2" spans="10:13" ht="69" customHeight="1">
      <c r="J2" s="173" t="s">
        <v>278</v>
      </c>
      <c r="K2" s="173"/>
      <c r="L2" s="173"/>
      <c r="M2" s="173"/>
    </row>
    <row r="3" spans="2:14" ht="15.75">
      <c r="B3" s="4"/>
      <c r="C3" s="4"/>
      <c r="D3" s="19"/>
      <c r="E3" s="19"/>
      <c r="F3" s="19"/>
      <c r="G3" s="19"/>
      <c r="H3" s="19"/>
      <c r="I3" s="74"/>
      <c r="J3" s="71"/>
      <c r="K3" s="71"/>
      <c r="L3" s="71"/>
      <c r="M3" s="71"/>
      <c r="N3" s="6"/>
    </row>
    <row r="4" spans="2:13" ht="15.75">
      <c r="B4" s="4"/>
      <c r="C4" s="4"/>
      <c r="D4" s="19"/>
      <c r="E4" s="19"/>
      <c r="F4" s="19"/>
      <c r="G4" s="19"/>
      <c r="H4" s="19"/>
      <c r="I4" s="74"/>
      <c r="J4" s="173" t="s">
        <v>251</v>
      </c>
      <c r="K4" s="173"/>
      <c r="L4" s="173"/>
      <c r="M4" s="173"/>
    </row>
    <row r="5" spans="2:13" ht="15.75">
      <c r="B5" s="4"/>
      <c r="C5" s="4"/>
      <c r="D5" s="19"/>
      <c r="E5" s="19"/>
      <c r="F5" s="19"/>
      <c r="G5" s="19"/>
      <c r="H5" s="19"/>
      <c r="I5" s="74"/>
      <c r="J5" s="174" t="s">
        <v>164</v>
      </c>
      <c r="K5" s="174"/>
      <c r="L5" s="174"/>
      <c r="M5" s="174"/>
    </row>
    <row r="6" spans="2:13" ht="15.75">
      <c r="B6" s="4"/>
      <c r="C6" s="4"/>
      <c r="D6" s="19"/>
      <c r="E6" s="19"/>
      <c r="F6" s="19"/>
      <c r="G6" s="19"/>
      <c r="H6" s="19"/>
      <c r="I6" s="74"/>
      <c r="J6" s="174"/>
      <c r="K6" s="174"/>
      <c r="L6" s="174"/>
      <c r="M6" s="174"/>
    </row>
    <row r="7" spans="2:13" ht="15.75">
      <c r="B7" s="4"/>
      <c r="C7" s="4"/>
      <c r="D7" s="19"/>
      <c r="E7" s="19"/>
      <c r="F7" s="19"/>
      <c r="G7" s="19"/>
      <c r="H7" s="19"/>
      <c r="I7" s="74"/>
      <c r="J7" s="174"/>
      <c r="K7" s="174"/>
      <c r="L7" s="174"/>
      <c r="M7" s="174"/>
    </row>
    <row r="8" spans="2:13" ht="15.75">
      <c r="B8" s="4"/>
      <c r="C8" s="4"/>
      <c r="D8" s="19"/>
      <c r="E8" s="19"/>
      <c r="F8" s="19"/>
      <c r="G8" s="19"/>
      <c r="H8" s="19"/>
      <c r="I8" s="48"/>
      <c r="J8" s="71"/>
      <c r="K8" s="48"/>
      <c r="L8" s="197"/>
      <c r="M8" s="197"/>
    </row>
    <row r="9" spans="1:13" ht="15.75">
      <c r="A9" s="196" t="s">
        <v>165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</row>
    <row r="10" spans="2:13" ht="15.75">
      <c r="B10" s="4"/>
      <c r="C10" s="4"/>
      <c r="D10" s="19"/>
      <c r="E10" s="19"/>
      <c r="F10" s="19"/>
      <c r="G10" s="19"/>
      <c r="H10" s="19"/>
      <c r="I10" s="48"/>
      <c r="J10" s="48"/>
      <c r="K10" s="48"/>
      <c r="L10" s="30"/>
      <c r="M10" s="4"/>
    </row>
    <row r="11" spans="1:15" ht="31.5" customHeight="1">
      <c r="A11" s="227" t="s">
        <v>0</v>
      </c>
      <c r="B11" s="180" t="s">
        <v>1</v>
      </c>
      <c r="C11" s="180" t="s">
        <v>2</v>
      </c>
      <c r="D11" s="200" t="s">
        <v>3</v>
      </c>
      <c r="E11" s="200"/>
      <c r="F11" s="200"/>
      <c r="G11" s="200"/>
      <c r="H11" s="200"/>
      <c r="I11" s="200"/>
      <c r="J11" s="200"/>
      <c r="K11" s="200"/>
      <c r="L11" s="200"/>
      <c r="M11" s="180" t="s">
        <v>14</v>
      </c>
      <c r="N11" s="11"/>
      <c r="O11" s="11"/>
    </row>
    <row r="12" spans="1:13" ht="110.25">
      <c r="A12" s="227"/>
      <c r="B12" s="180"/>
      <c r="C12" s="180"/>
      <c r="D12" s="52" t="s">
        <v>4</v>
      </c>
      <c r="E12" s="52" t="s">
        <v>5</v>
      </c>
      <c r="F12" s="52" t="s">
        <v>6</v>
      </c>
      <c r="G12" s="52" t="s">
        <v>7</v>
      </c>
      <c r="H12" s="149" t="s">
        <v>102</v>
      </c>
      <c r="I12" s="149" t="s">
        <v>139</v>
      </c>
      <c r="J12" s="149" t="s">
        <v>140</v>
      </c>
      <c r="K12" s="149" t="s">
        <v>252</v>
      </c>
      <c r="L12" s="53" t="s">
        <v>271</v>
      </c>
      <c r="M12" s="180"/>
    </row>
    <row r="13" spans="1:13" ht="39" customHeight="1">
      <c r="A13" s="73">
        <v>1</v>
      </c>
      <c r="B13" s="54" t="s">
        <v>264</v>
      </c>
      <c r="C13" s="55" t="s">
        <v>28</v>
      </c>
      <c r="D13" s="56" t="s">
        <v>28</v>
      </c>
      <c r="E13" s="56" t="s">
        <v>28</v>
      </c>
      <c r="F13" s="56" t="s">
        <v>28</v>
      </c>
      <c r="G13" s="56" t="s">
        <v>28</v>
      </c>
      <c r="H13" s="79">
        <f>H14+H52+H70+H99+H38</f>
        <v>88084.09600000002</v>
      </c>
      <c r="I13" s="79">
        <f>I14+I38+I52+I70+I99</f>
        <v>83689.20400000003</v>
      </c>
      <c r="J13" s="79">
        <f>J14+J38+J52+J70+J99</f>
        <v>83689.20400000003</v>
      </c>
      <c r="K13" s="79" t="e">
        <f>K14+K38+K52+K70+K99</f>
        <v>#REF!</v>
      </c>
      <c r="L13" s="79">
        <f>I13+J13+H13</f>
        <v>255462.50400000007</v>
      </c>
      <c r="M13" s="57" t="s">
        <v>28</v>
      </c>
    </row>
    <row r="14" spans="1:13" s="37" customFormat="1" ht="52.5" customHeight="1">
      <c r="A14" s="73">
        <v>2</v>
      </c>
      <c r="B14" s="58" t="s">
        <v>267</v>
      </c>
      <c r="C14" s="55" t="s">
        <v>28</v>
      </c>
      <c r="D14" s="56" t="s">
        <v>28</v>
      </c>
      <c r="E14" s="56" t="s">
        <v>28</v>
      </c>
      <c r="F14" s="56" t="s">
        <v>28</v>
      </c>
      <c r="G14" s="56" t="s">
        <v>28</v>
      </c>
      <c r="H14" s="82">
        <f>H16+H28+H33+H35+H37</f>
        <v>43084.250000000015</v>
      </c>
      <c r="I14" s="82">
        <f>I16+I28+I33+I35+I37</f>
        <v>41870.989000000016</v>
      </c>
      <c r="J14" s="82">
        <f>J16+J28+J33+J35+J37</f>
        <v>41870.989000000016</v>
      </c>
      <c r="K14" s="82">
        <f>K16+K28+K33+K35+K37</f>
        <v>41870.989000000016</v>
      </c>
      <c r="L14" s="82">
        <f>I14+J14+H14</f>
        <v>126826.22800000005</v>
      </c>
      <c r="M14" s="57" t="s">
        <v>28</v>
      </c>
    </row>
    <row r="15" spans="1:13" ht="65.25" customHeight="1">
      <c r="A15" s="227">
        <v>3</v>
      </c>
      <c r="B15" s="223" t="s">
        <v>166</v>
      </c>
      <c r="C15" s="40" t="s">
        <v>156</v>
      </c>
      <c r="D15" s="59" t="s">
        <v>37</v>
      </c>
      <c r="E15" s="59" t="s">
        <v>167</v>
      </c>
      <c r="F15" s="52" t="s">
        <v>168</v>
      </c>
      <c r="G15" s="59" t="s">
        <v>37</v>
      </c>
      <c r="H15" s="46">
        <v>0</v>
      </c>
      <c r="I15" s="46">
        <v>0</v>
      </c>
      <c r="J15" s="77">
        <v>0</v>
      </c>
      <c r="K15" s="77">
        <v>0</v>
      </c>
      <c r="L15" s="46">
        <f>I15+J15+H15</f>
        <v>0</v>
      </c>
      <c r="M15" s="180" t="s">
        <v>169</v>
      </c>
    </row>
    <row r="16" spans="1:13" ht="15.75" customHeight="1">
      <c r="A16" s="227"/>
      <c r="B16" s="223"/>
      <c r="C16" s="221" t="s">
        <v>45</v>
      </c>
      <c r="D16" s="221"/>
      <c r="E16" s="221"/>
      <c r="F16" s="221"/>
      <c r="G16" s="221"/>
      <c r="H16" s="46">
        <f>H15</f>
        <v>0</v>
      </c>
      <c r="I16" s="46">
        <f>I15</f>
        <v>0</v>
      </c>
      <c r="J16" s="77">
        <f>I16</f>
        <v>0</v>
      </c>
      <c r="K16" s="77">
        <f aca="true" t="shared" si="0" ref="K16:K83">J16</f>
        <v>0</v>
      </c>
      <c r="L16" s="46">
        <f>SUM(H16:J16)</f>
        <v>0</v>
      </c>
      <c r="M16" s="180"/>
    </row>
    <row r="17" spans="1:13" ht="15.75" customHeight="1">
      <c r="A17" s="227">
        <v>4</v>
      </c>
      <c r="B17" s="223" t="s">
        <v>170</v>
      </c>
      <c r="C17" s="180" t="s">
        <v>156</v>
      </c>
      <c r="D17" s="184" t="s">
        <v>37</v>
      </c>
      <c r="E17" s="184" t="s">
        <v>171</v>
      </c>
      <c r="F17" s="200" t="s">
        <v>172</v>
      </c>
      <c r="G17" s="59" t="s">
        <v>39</v>
      </c>
      <c r="H17" s="46">
        <f>15759.368+3590.37+1162.967</f>
        <v>20512.705</v>
      </c>
      <c r="I17" s="46">
        <f>15759.368+3590.37+1162.967</f>
        <v>20512.705</v>
      </c>
      <c r="J17" s="46">
        <f>15759.368+3590.37+1162.967</f>
        <v>20512.705</v>
      </c>
      <c r="K17" s="46">
        <f>15759.368+3590.37+1162.967</f>
        <v>20512.705</v>
      </c>
      <c r="L17" s="46">
        <f>I17+J17+H17</f>
        <v>61538.115000000005</v>
      </c>
      <c r="M17" s="180" t="s">
        <v>173</v>
      </c>
    </row>
    <row r="18" spans="1:15" ht="15.75">
      <c r="A18" s="227"/>
      <c r="B18" s="223"/>
      <c r="C18" s="180"/>
      <c r="D18" s="184"/>
      <c r="E18" s="184"/>
      <c r="F18" s="200"/>
      <c r="G18" s="59" t="s">
        <v>40</v>
      </c>
      <c r="H18" s="46">
        <f>927.537</f>
        <v>927.537</v>
      </c>
      <c r="I18" s="46">
        <v>1177.537</v>
      </c>
      <c r="J18" s="46">
        <v>1177.537</v>
      </c>
      <c r="K18" s="46">
        <v>1177.537</v>
      </c>
      <c r="L18" s="46">
        <f>I18+J18+H18</f>
        <v>3282.611</v>
      </c>
      <c r="M18" s="180"/>
      <c r="O18" s="147"/>
    </row>
    <row r="19" spans="1:13" ht="15.75">
      <c r="A19" s="227"/>
      <c r="B19" s="223"/>
      <c r="C19" s="180"/>
      <c r="D19" s="184"/>
      <c r="E19" s="184"/>
      <c r="F19" s="200"/>
      <c r="G19" s="59" t="s">
        <v>104</v>
      </c>
      <c r="H19" s="46">
        <f>4759.327+1084.292+351.216</f>
        <v>6194.835000000001</v>
      </c>
      <c r="I19" s="46">
        <f>4759.327+1084.292+351.216</f>
        <v>6194.835000000001</v>
      </c>
      <c r="J19" s="46">
        <f>4759.327+1084.292+351.216</f>
        <v>6194.835000000001</v>
      </c>
      <c r="K19" s="46">
        <f>4759.327+1084.292+351.216</f>
        <v>6194.835000000001</v>
      </c>
      <c r="L19" s="46">
        <f>I19+J19+H19</f>
        <v>18584.505000000005</v>
      </c>
      <c r="M19" s="180"/>
    </row>
    <row r="20" spans="1:13" ht="15.75">
      <c r="A20" s="227"/>
      <c r="B20" s="223"/>
      <c r="C20" s="180"/>
      <c r="D20" s="184"/>
      <c r="E20" s="184"/>
      <c r="F20" s="200"/>
      <c r="G20" s="59" t="s">
        <v>37</v>
      </c>
      <c r="H20" s="46">
        <v>7359.069</v>
      </c>
      <c r="I20" s="46">
        <f>7366.569</f>
        <v>7366.569</v>
      </c>
      <c r="J20" s="46">
        <f>7366.569</f>
        <v>7366.569</v>
      </c>
      <c r="K20" s="46">
        <f>7366.569</f>
        <v>7366.569</v>
      </c>
      <c r="L20" s="46">
        <f aca="true" t="shared" si="1" ref="L20:L27">I20+J20+H20</f>
        <v>22092.207000000002</v>
      </c>
      <c r="M20" s="180"/>
    </row>
    <row r="21" spans="1:13" ht="15.75">
      <c r="A21" s="227"/>
      <c r="B21" s="223"/>
      <c r="C21" s="180"/>
      <c r="D21" s="184"/>
      <c r="E21" s="184"/>
      <c r="F21" s="200"/>
      <c r="G21" s="59" t="s">
        <v>174</v>
      </c>
      <c r="H21" s="46">
        <v>0</v>
      </c>
      <c r="I21" s="46">
        <v>0</v>
      </c>
      <c r="J21" s="77">
        <f>I21</f>
        <v>0</v>
      </c>
      <c r="K21" s="77">
        <f t="shared" si="0"/>
        <v>0</v>
      </c>
      <c r="L21" s="46">
        <f>I21+J21+H21</f>
        <v>0</v>
      </c>
      <c r="M21" s="180"/>
    </row>
    <row r="22" spans="1:13" ht="15.75">
      <c r="A22" s="227"/>
      <c r="B22" s="223"/>
      <c r="C22" s="180"/>
      <c r="D22" s="184"/>
      <c r="E22" s="184"/>
      <c r="F22" s="200"/>
      <c r="G22" s="59" t="s">
        <v>41</v>
      </c>
      <c r="H22" s="46">
        <f>5+7.5</f>
        <v>12.5</v>
      </c>
      <c r="I22" s="46">
        <v>5</v>
      </c>
      <c r="J22" s="77">
        <v>5</v>
      </c>
      <c r="K22" s="77">
        <v>5</v>
      </c>
      <c r="L22" s="46">
        <f t="shared" si="1"/>
        <v>22.5</v>
      </c>
      <c r="M22" s="180"/>
    </row>
    <row r="23" spans="1:13" ht="15.75">
      <c r="A23" s="227"/>
      <c r="B23" s="223"/>
      <c r="C23" s="180"/>
      <c r="D23" s="184"/>
      <c r="E23" s="184"/>
      <c r="F23" s="200"/>
      <c r="G23" s="59" t="s">
        <v>132</v>
      </c>
      <c r="H23" s="46">
        <v>0</v>
      </c>
      <c r="I23" s="46">
        <v>0</v>
      </c>
      <c r="J23" s="77">
        <f>I23</f>
        <v>0</v>
      </c>
      <c r="K23" s="77">
        <f t="shared" si="0"/>
        <v>0</v>
      </c>
      <c r="L23" s="46">
        <f>I23+J23+H23</f>
        <v>0</v>
      </c>
      <c r="M23" s="180"/>
    </row>
    <row r="24" spans="1:13" ht="15.75" customHeight="1">
      <c r="A24" s="227"/>
      <c r="B24" s="223"/>
      <c r="C24" s="180"/>
      <c r="D24" s="184"/>
      <c r="E24" s="184" t="s">
        <v>57</v>
      </c>
      <c r="F24" s="200" t="s">
        <v>175</v>
      </c>
      <c r="G24" s="59" t="s">
        <v>39</v>
      </c>
      <c r="H24" s="46">
        <v>3989.489</v>
      </c>
      <c r="I24" s="46">
        <v>3720.489</v>
      </c>
      <c r="J24" s="77">
        <f>I24</f>
        <v>3720.489</v>
      </c>
      <c r="K24" s="77">
        <f t="shared" si="0"/>
        <v>3720.489</v>
      </c>
      <c r="L24" s="46">
        <f t="shared" si="1"/>
        <v>11430.467</v>
      </c>
      <c r="M24" s="180"/>
    </row>
    <row r="25" spans="1:13" ht="15.75">
      <c r="A25" s="227"/>
      <c r="B25" s="223"/>
      <c r="C25" s="180"/>
      <c r="D25" s="184"/>
      <c r="E25" s="184"/>
      <c r="F25" s="200"/>
      <c r="G25" s="59" t="s">
        <v>40</v>
      </c>
      <c r="H25" s="46">
        <v>168.305</v>
      </c>
      <c r="I25" s="46">
        <v>168.305</v>
      </c>
      <c r="J25" s="46">
        <f>I25</f>
        <v>168.305</v>
      </c>
      <c r="K25" s="46">
        <f>I25</f>
        <v>168.305</v>
      </c>
      <c r="L25" s="46">
        <f>I25+J25+H25</f>
        <v>504.915</v>
      </c>
      <c r="M25" s="180"/>
    </row>
    <row r="26" spans="1:13" ht="15.75">
      <c r="A26" s="227"/>
      <c r="B26" s="223"/>
      <c r="C26" s="180"/>
      <c r="D26" s="184"/>
      <c r="E26" s="184"/>
      <c r="F26" s="200"/>
      <c r="G26" s="59" t="s">
        <v>104</v>
      </c>
      <c r="H26" s="46">
        <v>1204.588</v>
      </c>
      <c r="I26" s="46">
        <v>1123.588</v>
      </c>
      <c r="J26" s="46">
        <v>1123.588</v>
      </c>
      <c r="K26" s="46">
        <v>1123.588</v>
      </c>
      <c r="L26" s="46">
        <f>I26+J26+H26</f>
        <v>3451.764</v>
      </c>
      <c r="M26" s="180"/>
    </row>
    <row r="27" spans="1:13" ht="15.75">
      <c r="A27" s="227"/>
      <c r="B27" s="223"/>
      <c r="C27" s="180"/>
      <c r="D27" s="184"/>
      <c r="E27" s="184"/>
      <c r="F27" s="200"/>
      <c r="G27" s="59" t="s">
        <v>37</v>
      </c>
      <c r="H27" s="46">
        <v>2203.922</v>
      </c>
      <c r="I27" s="46">
        <v>1101.961</v>
      </c>
      <c r="J27" s="46">
        <v>1101.961</v>
      </c>
      <c r="K27" s="46">
        <v>1101.961</v>
      </c>
      <c r="L27" s="46">
        <f t="shared" si="1"/>
        <v>4407.844</v>
      </c>
      <c r="M27" s="180"/>
    </row>
    <row r="28" spans="1:13" ht="15.75">
      <c r="A28" s="227"/>
      <c r="B28" s="223"/>
      <c r="C28" s="221" t="s">
        <v>53</v>
      </c>
      <c r="D28" s="221"/>
      <c r="E28" s="221"/>
      <c r="F28" s="221"/>
      <c r="G28" s="221"/>
      <c r="H28" s="46">
        <f>SUM(H17:H27)</f>
        <v>42572.95000000001</v>
      </c>
      <c r="I28" s="46">
        <f>I17+I18+I19+I20+I21+I22+I23+I24+I25+I26+I27</f>
        <v>41370.989000000016</v>
      </c>
      <c r="J28" s="46">
        <f>J17+J18+J19+J20+J21+J22+J23+J24+J25+J26+J27</f>
        <v>41370.989000000016</v>
      </c>
      <c r="K28" s="46">
        <f>K17+K18+K19+K20+K21+K22+K23+K24+K25+K26+K27</f>
        <v>41370.989000000016</v>
      </c>
      <c r="L28" s="46">
        <f>I28+J28+H28</f>
        <v>125314.92800000004</v>
      </c>
      <c r="M28" s="180"/>
    </row>
    <row r="29" spans="1:13" ht="15.75" customHeight="1" hidden="1">
      <c r="A29" s="73"/>
      <c r="B29" s="223" t="s">
        <v>176</v>
      </c>
      <c r="C29" s="180" t="s">
        <v>156</v>
      </c>
      <c r="D29" s="184" t="s">
        <v>37</v>
      </c>
      <c r="E29" s="184" t="s">
        <v>167</v>
      </c>
      <c r="F29" s="200" t="s">
        <v>177</v>
      </c>
      <c r="G29" s="59" t="s">
        <v>39</v>
      </c>
      <c r="H29" s="46"/>
      <c r="I29" s="46"/>
      <c r="J29" s="77">
        <f>I29</f>
        <v>0</v>
      </c>
      <c r="K29" s="77">
        <f t="shared" si="0"/>
        <v>0</v>
      </c>
      <c r="L29" s="46">
        <f>SUM(H29:K29)</f>
        <v>0</v>
      </c>
      <c r="M29" s="180"/>
    </row>
    <row r="30" spans="1:13" ht="15.75" customHeight="1" hidden="1">
      <c r="A30" s="73"/>
      <c r="B30" s="223"/>
      <c r="C30" s="180"/>
      <c r="D30" s="184"/>
      <c r="E30" s="184"/>
      <c r="F30" s="184"/>
      <c r="G30" s="59" t="s">
        <v>40</v>
      </c>
      <c r="H30" s="46"/>
      <c r="I30" s="46"/>
      <c r="J30" s="77">
        <f>I30</f>
        <v>0</v>
      </c>
      <c r="K30" s="77">
        <f t="shared" si="0"/>
        <v>0</v>
      </c>
      <c r="L30" s="46">
        <f>SUM(H30:K30)</f>
        <v>0</v>
      </c>
      <c r="M30" s="180"/>
    </row>
    <row r="31" spans="1:13" ht="69" customHeight="1">
      <c r="A31" s="227">
        <v>5</v>
      </c>
      <c r="B31" s="223"/>
      <c r="C31" s="180"/>
      <c r="D31" s="184"/>
      <c r="E31" s="184"/>
      <c r="F31" s="184"/>
      <c r="G31" s="59" t="s">
        <v>37</v>
      </c>
      <c r="H31" s="46">
        <v>0</v>
      </c>
      <c r="I31" s="46">
        <v>0</v>
      </c>
      <c r="J31" s="77">
        <f>I31</f>
        <v>0</v>
      </c>
      <c r="K31" s="77">
        <f t="shared" si="0"/>
        <v>0</v>
      </c>
      <c r="L31" s="46">
        <f>SUM(H31:J31)</f>
        <v>0</v>
      </c>
      <c r="M31" s="180"/>
    </row>
    <row r="32" spans="1:13" ht="15.75" customHeight="1" hidden="1">
      <c r="A32" s="227"/>
      <c r="B32" s="223"/>
      <c r="C32" s="180"/>
      <c r="D32" s="184"/>
      <c r="E32" s="184"/>
      <c r="F32" s="184"/>
      <c r="G32" s="59" t="s">
        <v>41</v>
      </c>
      <c r="H32" s="46"/>
      <c r="I32" s="46"/>
      <c r="J32" s="77">
        <f>I32</f>
        <v>0</v>
      </c>
      <c r="K32" s="77">
        <f t="shared" si="0"/>
        <v>0</v>
      </c>
      <c r="L32" s="46">
        <f>SUM(H32:J32)</f>
        <v>0</v>
      </c>
      <c r="M32" s="180"/>
    </row>
    <row r="33" spans="1:13" ht="24" customHeight="1">
      <c r="A33" s="227"/>
      <c r="B33" s="223"/>
      <c r="C33" s="221" t="s">
        <v>85</v>
      </c>
      <c r="D33" s="221"/>
      <c r="E33" s="221"/>
      <c r="F33" s="221"/>
      <c r="G33" s="221"/>
      <c r="H33" s="46">
        <f>SUM(H29:H32)</f>
        <v>0</v>
      </c>
      <c r="I33" s="46">
        <f>SUM(I29:I32)</f>
        <v>0</v>
      </c>
      <c r="J33" s="77">
        <f>I33</f>
        <v>0</v>
      </c>
      <c r="K33" s="77">
        <f t="shared" si="0"/>
        <v>0</v>
      </c>
      <c r="L33" s="46">
        <f>SUM(H33:J33)</f>
        <v>0</v>
      </c>
      <c r="M33" s="180"/>
    </row>
    <row r="34" spans="1:13" ht="31.5" customHeight="1">
      <c r="A34" s="227">
        <v>6</v>
      </c>
      <c r="B34" s="223" t="s">
        <v>178</v>
      </c>
      <c r="C34" s="40" t="s">
        <v>156</v>
      </c>
      <c r="D34" s="59" t="s">
        <v>37</v>
      </c>
      <c r="E34" s="59" t="s">
        <v>171</v>
      </c>
      <c r="F34" s="52" t="s">
        <v>179</v>
      </c>
      <c r="G34" s="59" t="s">
        <v>37</v>
      </c>
      <c r="H34" s="46">
        <v>500</v>
      </c>
      <c r="I34" s="46">
        <v>500</v>
      </c>
      <c r="J34" s="46">
        <v>500</v>
      </c>
      <c r="K34" s="46">
        <v>500</v>
      </c>
      <c r="L34" s="46">
        <f>I34+J34+H34</f>
        <v>1500</v>
      </c>
      <c r="M34" s="180" t="s">
        <v>180</v>
      </c>
    </row>
    <row r="35" spans="1:13" ht="56.25" customHeight="1">
      <c r="A35" s="227"/>
      <c r="B35" s="223"/>
      <c r="C35" s="221" t="s">
        <v>87</v>
      </c>
      <c r="D35" s="221"/>
      <c r="E35" s="221"/>
      <c r="F35" s="221"/>
      <c r="G35" s="221"/>
      <c r="H35" s="46">
        <f>SUM(H34:H34)</f>
        <v>500</v>
      </c>
      <c r="I35" s="46">
        <f>SUM(I34:I34)</f>
        <v>500</v>
      </c>
      <c r="J35" s="46">
        <f>SUM(J34:J34)</f>
        <v>500</v>
      </c>
      <c r="K35" s="46">
        <f>SUM(K34:K34)</f>
        <v>500</v>
      </c>
      <c r="L35" s="46">
        <f>I35+J35+H35</f>
        <v>1500</v>
      </c>
      <c r="M35" s="224"/>
    </row>
    <row r="36" spans="1:13" ht="19.5" customHeight="1">
      <c r="A36" s="227">
        <v>7</v>
      </c>
      <c r="B36" s="223" t="s">
        <v>181</v>
      </c>
      <c r="C36" s="40"/>
      <c r="D36" s="59"/>
      <c r="E36" s="59" t="s">
        <v>38</v>
      </c>
      <c r="F36" s="59" t="s">
        <v>182</v>
      </c>
      <c r="G36" s="59" t="s">
        <v>37</v>
      </c>
      <c r="H36" s="46">
        <v>11.3</v>
      </c>
      <c r="I36" s="46">
        <v>0</v>
      </c>
      <c r="J36" s="77">
        <f>I36</f>
        <v>0</v>
      </c>
      <c r="K36" s="77">
        <f>J36</f>
        <v>0</v>
      </c>
      <c r="L36" s="46">
        <f>I36+J36+H36</f>
        <v>11.3</v>
      </c>
      <c r="M36" s="180"/>
    </row>
    <row r="37" spans="1:13" ht="50.25" customHeight="1">
      <c r="A37" s="227"/>
      <c r="B37" s="223"/>
      <c r="C37" s="221" t="s">
        <v>183</v>
      </c>
      <c r="D37" s="221"/>
      <c r="E37" s="221"/>
      <c r="F37" s="221"/>
      <c r="G37" s="221"/>
      <c r="H37" s="46">
        <f>H36</f>
        <v>11.3</v>
      </c>
      <c r="I37" s="46">
        <f>I36</f>
        <v>0</v>
      </c>
      <c r="J37" s="46">
        <f>J36</f>
        <v>0</v>
      </c>
      <c r="K37" s="46">
        <f>K36</f>
        <v>0</v>
      </c>
      <c r="L37" s="46">
        <f>I37+J37+H37</f>
        <v>11.3</v>
      </c>
      <c r="M37" s="224"/>
    </row>
    <row r="38" spans="1:13" s="37" customFormat="1" ht="31.5">
      <c r="A38" s="73">
        <v>8</v>
      </c>
      <c r="B38" s="58" t="s">
        <v>265</v>
      </c>
      <c r="C38" s="55" t="s">
        <v>28</v>
      </c>
      <c r="D38" s="56" t="s">
        <v>28</v>
      </c>
      <c r="E38" s="56" t="s">
        <v>28</v>
      </c>
      <c r="F38" s="56" t="s">
        <v>28</v>
      </c>
      <c r="G38" s="56" t="s">
        <v>28</v>
      </c>
      <c r="H38" s="82">
        <f>H46</f>
        <v>250</v>
      </c>
      <c r="I38" s="82">
        <f>I46</f>
        <v>349.7</v>
      </c>
      <c r="J38" s="82">
        <f>J46</f>
        <v>349.7</v>
      </c>
      <c r="K38" s="82">
        <f>K46</f>
        <v>699.4</v>
      </c>
      <c r="L38" s="82">
        <f>I38+J38+H38</f>
        <v>949.4</v>
      </c>
      <c r="M38" s="57" t="s">
        <v>28</v>
      </c>
    </row>
    <row r="39" spans="1:13" ht="31.5" customHeight="1" hidden="1">
      <c r="A39" s="227">
        <v>9</v>
      </c>
      <c r="B39" s="223" t="s">
        <v>184</v>
      </c>
      <c r="C39" s="180" t="s">
        <v>156</v>
      </c>
      <c r="D39" s="184" t="s">
        <v>37</v>
      </c>
      <c r="E39" s="59" t="s">
        <v>167</v>
      </c>
      <c r="F39" s="52" t="s">
        <v>185</v>
      </c>
      <c r="G39" s="59" t="s">
        <v>186</v>
      </c>
      <c r="H39" s="46">
        <v>0</v>
      </c>
      <c r="I39" s="46">
        <v>0</v>
      </c>
      <c r="J39" s="77">
        <f>I39</f>
        <v>0</v>
      </c>
      <c r="K39" s="77">
        <f t="shared" si="0"/>
        <v>0</v>
      </c>
      <c r="L39" s="46">
        <f>SUM(H39:K39)</f>
        <v>0</v>
      </c>
      <c r="M39" s="180" t="s">
        <v>187</v>
      </c>
    </row>
    <row r="40" spans="1:13" ht="30.75" customHeight="1" hidden="1">
      <c r="A40" s="227"/>
      <c r="B40" s="223"/>
      <c r="C40" s="180"/>
      <c r="D40" s="184"/>
      <c r="E40" s="59" t="s">
        <v>38</v>
      </c>
      <c r="F40" s="52" t="s">
        <v>185</v>
      </c>
      <c r="G40" s="59" t="s">
        <v>186</v>
      </c>
      <c r="H40" s="46">
        <v>0</v>
      </c>
      <c r="I40" s="46">
        <v>0</v>
      </c>
      <c r="J40" s="77">
        <f>I40</f>
        <v>0</v>
      </c>
      <c r="K40" s="77">
        <f t="shared" si="0"/>
        <v>0</v>
      </c>
      <c r="L40" s="46">
        <f>SUM(H40:K40)</f>
        <v>0</v>
      </c>
      <c r="M40" s="180"/>
    </row>
    <row r="41" spans="1:13" ht="15.75" customHeight="1" hidden="1">
      <c r="A41" s="227"/>
      <c r="B41" s="223"/>
      <c r="C41" s="222" t="s">
        <v>42</v>
      </c>
      <c r="D41" s="222"/>
      <c r="E41" s="222"/>
      <c r="F41" s="222"/>
      <c r="G41" s="222"/>
      <c r="H41" s="46">
        <f>SUM(H39:H40)</f>
        <v>0</v>
      </c>
      <c r="I41" s="46">
        <f>SUM(I39:I40)</f>
        <v>0</v>
      </c>
      <c r="J41" s="77">
        <f>I41</f>
        <v>0</v>
      </c>
      <c r="K41" s="77">
        <f t="shared" si="0"/>
        <v>0</v>
      </c>
      <c r="L41" s="46">
        <f>SUM(H41:K41)</f>
        <v>0</v>
      </c>
      <c r="M41" s="180"/>
    </row>
    <row r="42" spans="1:13" s="45" customFormat="1" ht="22.5" customHeight="1">
      <c r="A42" s="73"/>
      <c r="B42" s="54"/>
      <c r="C42" s="112"/>
      <c r="D42" s="112"/>
      <c r="E42" s="59" t="s">
        <v>38</v>
      </c>
      <c r="F42" s="52" t="s">
        <v>188</v>
      </c>
      <c r="G42" s="59" t="s">
        <v>58</v>
      </c>
      <c r="H42" s="46">
        <v>0</v>
      </c>
      <c r="I42" s="46">
        <v>0</v>
      </c>
      <c r="J42" s="77">
        <f>I42</f>
        <v>0</v>
      </c>
      <c r="K42" s="77">
        <f>J42</f>
        <v>0</v>
      </c>
      <c r="L42" s="46">
        <f>SUM(H42:J42)</f>
        <v>0</v>
      </c>
      <c r="M42" s="40"/>
    </row>
    <row r="43" spans="1:13" s="45" customFormat="1" ht="21.75" customHeight="1">
      <c r="A43" s="227">
        <v>9</v>
      </c>
      <c r="B43" s="223" t="s">
        <v>189</v>
      </c>
      <c r="C43" s="180" t="s">
        <v>156</v>
      </c>
      <c r="D43" s="184" t="s">
        <v>37</v>
      </c>
      <c r="E43" s="59" t="s">
        <v>38</v>
      </c>
      <c r="F43" s="52" t="s">
        <v>188</v>
      </c>
      <c r="G43" s="59" t="s">
        <v>186</v>
      </c>
      <c r="H43" s="46">
        <v>50</v>
      </c>
      <c r="I43" s="46">
        <v>0</v>
      </c>
      <c r="J43" s="77">
        <f>I43</f>
        <v>0</v>
      </c>
      <c r="K43" s="77">
        <f t="shared" si="0"/>
        <v>0</v>
      </c>
      <c r="L43" s="46">
        <f>SUM(H43:J43)</f>
        <v>50</v>
      </c>
      <c r="M43" s="180" t="s">
        <v>190</v>
      </c>
    </row>
    <row r="44" spans="1:13" s="45" customFormat="1" ht="21" customHeight="1">
      <c r="A44" s="227"/>
      <c r="B44" s="223"/>
      <c r="C44" s="180"/>
      <c r="D44" s="184"/>
      <c r="E44" s="59" t="s">
        <v>38</v>
      </c>
      <c r="F44" s="52" t="s">
        <v>188</v>
      </c>
      <c r="G44" s="59" t="s">
        <v>37</v>
      </c>
      <c r="H44" s="46">
        <v>100</v>
      </c>
      <c r="I44" s="46">
        <v>349.7</v>
      </c>
      <c r="J44" s="77">
        <v>349.7</v>
      </c>
      <c r="K44" s="77">
        <f>I44</f>
        <v>349.7</v>
      </c>
      <c r="L44" s="46">
        <f>SUM(H44:J44)</f>
        <v>799.4</v>
      </c>
      <c r="M44" s="180"/>
    </row>
    <row r="45" spans="1:13" s="45" customFormat="1" ht="19.5" customHeight="1">
      <c r="A45" s="227"/>
      <c r="B45" s="223"/>
      <c r="C45" s="180"/>
      <c r="D45" s="184"/>
      <c r="E45" s="59" t="s">
        <v>38</v>
      </c>
      <c r="F45" s="52" t="s">
        <v>188</v>
      </c>
      <c r="G45" s="59" t="s">
        <v>37</v>
      </c>
      <c r="H45" s="46">
        <v>100</v>
      </c>
      <c r="I45" s="46">
        <v>0</v>
      </c>
      <c r="J45" s="46">
        <v>0</v>
      </c>
      <c r="K45" s="46">
        <v>349.7</v>
      </c>
      <c r="L45" s="46">
        <f>SUM(H45:J45)</f>
        <v>100</v>
      </c>
      <c r="M45" s="180"/>
    </row>
    <row r="46" spans="1:13" s="45" customFormat="1" ht="31.5" customHeight="1">
      <c r="A46" s="227"/>
      <c r="B46" s="223"/>
      <c r="C46" s="221" t="s">
        <v>42</v>
      </c>
      <c r="D46" s="221"/>
      <c r="E46" s="221"/>
      <c r="F46" s="221"/>
      <c r="G46" s="221"/>
      <c r="H46" s="46">
        <f>SUM(H43:H45)</f>
        <v>250</v>
      </c>
      <c r="I46" s="46">
        <f>I43+I44+I45</f>
        <v>349.7</v>
      </c>
      <c r="J46" s="46">
        <f>J43+J44+J45</f>
        <v>349.7</v>
      </c>
      <c r="K46" s="46">
        <f>K43+K44+K45</f>
        <v>699.4</v>
      </c>
      <c r="L46" s="46">
        <f>I46+J46+H46</f>
        <v>949.4</v>
      </c>
      <c r="M46" s="180"/>
    </row>
    <row r="47" spans="1:13" ht="24" customHeight="1" hidden="1">
      <c r="A47" s="227">
        <v>11</v>
      </c>
      <c r="B47" s="223" t="s">
        <v>191</v>
      </c>
      <c r="C47" s="180" t="s">
        <v>156</v>
      </c>
      <c r="D47" s="184" t="s">
        <v>37</v>
      </c>
      <c r="E47" s="59" t="s">
        <v>167</v>
      </c>
      <c r="F47" s="200" t="s">
        <v>192</v>
      </c>
      <c r="G47" s="184" t="s">
        <v>186</v>
      </c>
      <c r="H47" s="46">
        <v>0</v>
      </c>
      <c r="I47" s="46">
        <v>0</v>
      </c>
      <c r="J47" s="77">
        <f aca="true" t="shared" si="2" ref="J47:J64">I47</f>
        <v>0</v>
      </c>
      <c r="K47" s="77">
        <f t="shared" si="0"/>
        <v>0</v>
      </c>
      <c r="L47" s="46">
        <f>SUM(I47:K47)</f>
        <v>0</v>
      </c>
      <c r="M47" s="180" t="s">
        <v>193</v>
      </c>
    </row>
    <row r="48" spans="1:13" ht="24" customHeight="1" hidden="1">
      <c r="A48" s="227"/>
      <c r="B48" s="223"/>
      <c r="C48" s="180"/>
      <c r="D48" s="184"/>
      <c r="E48" s="59" t="s">
        <v>38</v>
      </c>
      <c r="F48" s="200"/>
      <c r="G48" s="184"/>
      <c r="H48" s="46">
        <v>0</v>
      </c>
      <c r="I48" s="46">
        <v>0</v>
      </c>
      <c r="J48" s="77">
        <f t="shared" si="2"/>
        <v>0</v>
      </c>
      <c r="K48" s="77">
        <f t="shared" si="0"/>
        <v>0</v>
      </c>
      <c r="L48" s="46">
        <f>SUM(I48:K48)</f>
        <v>0</v>
      </c>
      <c r="M48" s="180"/>
    </row>
    <row r="49" spans="1:13" ht="24" customHeight="1" hidden="1">
      <c r="A49" s="227"/>
      <c r="B49" s="223"/>
      <c r="C49" s="222" t="s">
        <v>47</v>
      </c>
      <c r="D49" s="222"/>
      <c r="E49" s="222"/>
      <c r="F49" s="222"/>
      <c r="G49" s="222"/>
      <c r="H49" s="46">
        <f>SUM(H47:H48)</f>
        <v>0</v>
      </c>
      <c r="I49" s="46">
        <f>SUM(I47:I48)</f>
        <v>0</v>
      </c>
      <c r="J49" s="77">
        <f t="shared" si="2"/>
        <v>0</v>
      </c>
      <c r="K49" s="77">
        <f t="shared" si="0"/>
        <v>0</v>
      </c>
      <c r="L49" s="46">
        <f>SUM(I49:K49)</f>
        <v>0</v>
      </c>
      <c r="M49" s="180"/>
    </row>
    <row r="50" spans="1:13" ht="15.75" customHeight="1" hidden="1">
      <c r="A50" s="227">
        <v>11</v>
      </c>
      <c r="B50" s="223" t="s">
        <v>191</v>
      </c>
      <c r="C50" s="40" t="s">
        <v>156</v>
      </c>
      <c r="D50" s="59" t="s">
        <v>37</v>
      </c>
      <c r="E50" s="59" t="s">
        <v>38</v>
      </c>
      <c r="F50" s="52" t="s">
        <v>188</v>
      </c>
      <c r="G50" s="59" t="s">
        <v>58</v>
      </c>
      <c r="H50" s="46">
        <v>0</v>
      </c>
      <c r="I50" s="46">
        <v>0</v>
      </c>
      <c r="J50" s="77">
        <f t="shared" si="2"/>
        <v>0</v>
      </c>
      <c r="K50" s="77">
        <f t="shared" si="0"/>
        <v>0</v>
      </c>
      <c r="L50" s="46">
        <f>SUM(I50:K50)</f>
        <v>0</v>
      </c>
      <c r="M50" s="180"/>
    </row>
    <row r="51" spans="1:13" ht="15.75" customHeight="1" hidden="1">
      <c r="A51" s="227"/>
      <c r="B51" s="223"/>
      <c r="C51" s="222" t="s">
        <v>47</v>
      </c>
      <c r="D51" s="222"/>
      <c r="E51" s="222"/>
      <c r="F51" s="222"/>
      <c r="G51" s="222"/>
      <c r="H51" s="46">
        <f>SUM(H50:H50)</f>
        <v>0</v>
      </c>
      <c r="I51" s="46">
        <f>SUM(I50:I50)</f>
        <v>0</v>
      </c>
      <c r="J51" s="77">
        <f t="shared" si="2"/>
        <v>0</v>
      </c>
      <c r="K51" s="77">
        <f t="shared" si="0"/>
        <v>0</v>
      </c>
      <c r="L51" s="46">
        <f>SUM(I51:K51)</f>
        <v>0</v>
      </c>
      <c r="M51" s="180"/>
    </row>
    <row r="52" spans="1:13" s="37" customFormat="1" ht="63">
      <c r="A52" s="73">
        <v>10</v>
      </c>
      <c r="B52" s="58" t="s">
        <v>266</v>
      </c>
      <c r="C52" s="55" t="s">
        <v>28</v>
      </c>
      <c r="D52" s="56" t="s">
        <v>28</v>
      </c>
      <c r="E52" s="56" t="s">
        <v>28</v>
      </c>
      <c r="F52" s="56" t="s">
        <v>28</v>
      </c>
      <c r="G52" s="56" t="s">
        <v>28</v>
      </c>
      <c r="H52" s="82">
        <f>H69</f>
        <v>50</v>
      </c>
      <c r="I52" s="82">
        <f>I69</f>
        <v>50</v>
      </c>
      <c r="J52" s="79">
        <f>J69</f>
        <v>50</v>
      </c>
      <c r="K52" s="79">
        <f t="shared" si="0"/>
        <v>50</v>
      </c>
      <c r="L52" s="82">
        <f>H52+I52+J52</f>
        <v>150</v>
      </c>
      <c r="M52" s="57" t="s">
        <v>28</v>
      </c>
    </row>
    <row r="53" spans="1:13" ht="34.5" customHeight="1" hidden="1">
      <c r="A53" s="227">
        <v>11</v>
      </c>
      <c r="B53" s="223" t="s">
        <v>194</v>
      </c>
      <c r="C53" s="180" t="s">
        <v>156</v>
      </c>
      <c r="D53" s="184" t="s">
        <v>37</v>
      </c>
      <c r="E53" s="184" t="s">
        <v>38</v>
      </c>
      <c r="F53" s="200" t="s">
        <v>195</v>
      </c>
      <c r="G53" s="59" t="s">
        <v>37</v>
      </c>
      <c r="H53" s="46">
        <v>0</v>
      </c>
      <c r="I53" s="46">
        <v>0</v>
      </c>
      <c r="J53" s="77">
        <f t="shared" si="2"/>
        <v>0</v>
      </c>
      <c r="K53" s="77">
        <f t="shared" si="0"/>
        <v>0</v>
      </c>
      <c r="L53" s="46">
        <f aca="true" t="shared" si="3" ref="L53:L66">SUM(I53:K53)</f>
        <v>0</v>
      </c>
      <c r="M53" s="180" t="s">
        <v>196</v>
      </c>
    </row>
    <row r="54" spans="1:13" ht="45" customHeight="1" hidden="1">
      <c r="A54" s="227"/>
      <c r="B54" s="223"/>
      <c r="C54" s="180"/>
      <c r="D54" s="184"/>
      <c r="E54" s="184"/>
      <c r="F54" s="184"/>
      <c r="G54" s="59" t="s">
        <v>58</v>
      </c>
      <c r="H54" s="46">
        <v>0</v>
      </c>
      <c r="I54" s="46">
        <v>0</v>
      </c>
      <c r="J54" s="77">
        <f t="shared" si="2"/>
        <v>0</v>
      </c>
      <c r="K54" s="77">
        <f t="shared" si="0"/>
        <v>0</v>
      </c>
      <c r="L54" s="46">
        <f t="shared" si="3"/>
        <v>0</v>
      </c>
      <c r="M54" s="180"/>
    </row>
    <row r="55" spans="1:13" ht="15.75" customHeight="1" hidden="1">
      <c r="A55" s="227"/>
      <c r="B55" s="223"/>
      <c r="C55" s="222" t="s">
        <v>43</v>
      </c>
      <c r="D55" s="222"/>
      <c r="E55" s="222"/>
      <c r="F55" s="222"/>
      <c r="G55" s="222"/>
      <c r="H55" s="46">
        <f>SUM(H53:H54)</f>
        <v>0</v>
      </c>
      <c r="I55" s="46">
        <f>SUM(I53:I54)</f>
        <v>0</v>
      </c>
      <c r="J55" s="77">
        <f t="shared" si="2"/>
        <v>0</v>
      </c>
      <c r="K55" s="77">
        <f t="shared" si="0"/>
        <v>0</v>
      </c>
      <c r="L55" s="46">
        <f t="shared" si="3"/>
        <v>0</v>
      </c>
      <c r="M55" s="180"/>
    </row>
    <row r="56" spans="1:13" ht="34.5" customHeight="1" hidden="1">
      <c r="A56" s="227">
        <v>12</v>
      </c>
      <c r="B56" s="223" t="s">
        <v>197</v>
      </c>
      <c r="C56" s="180" t="s">
        <v>156</v>
      </c>
      <c r="D56" s="59" t="s">
        <v>37</v>
      </c>
      <c r="E56" s="59" t="s">
        <v>38</v>
      </c>
      <c r="F56" s="52" t="s">
        <v>198</v>
      </c>
      <c r="G56" s="59" t="s">
        <v>37</v>
      </c>
      <c r="H56" s="46">
        <v>0</v>
      </c>
      <c r="I56" s="46">
        <v>0</v>
      </c>
      <c r="J56" s="77">
        <f t="shared" si="2"/>
        <v>0</v>
      </c>
      <c r="K56" s="77">
        <f t="shared" si="0"/>
        <v>0</v>
      </c>
      <c r="L56" s="46">
        <f t="shared" si="3"/>
        <v>0</v>
      </c>
      <c r="M56" s="180"/>
    </row>
    <row r="57" spans="1:13" ht="31.5" customHeight="1" hidden="1">
      <c r="A57" s="227"/>
      <c r="B57" s="223"/>
      <c r="C57" s="180"/>
      <c r="D57" s="59" t="s">
        <v>37</v>
      </c>
      <c r="E57" s="59" t="s">
        <v>38</v>
      </c>
      <c r="F57" s="52" t="s">
        <v>198</v>
      </c>
      <c r="G57" s="59" t="s">
        <v>58</v>
      </c>
      <c r="H57" s="46">
        <v>0</v>
      </c>
      <c r="I57" s="46">
        <v>0</v>
      </c>
      <c r="J57" s="77">
        <f t="shared" si="2"/>
        <v>0</v>
      </c>
      <c r="K57" s="77">
        <f t="shared" si="0"/>
        <v>0</v>
      </c>
      <c r="L57" s="46">
        <f t="shared" si="3"/>
        <v>0</v>
      </c>
      <c r="M57" s="180"/>
    </row>
    <row r="58" spans="1:13" ht="30.75" customHeight="1" hidden="1">
      <c r="A58" s="227"/>
      <c r="B58" s="223"/>
      <c r="C58" s="180"/>
      <c r="D58" s="184" t="s">
        <v>37</v>
      </c>
      <c r="E58" s="184" t="s">
        <v>38</v>
      </c>
      <c r="F58" s="52" t="s">
        <v>199</v>
      </c>
      <c r="G58" s="59" t="s">
        <v>58</v>
      </c>
      <c r="H58" s="46">
        <v>0</v>
      </c>
      <c r="I58" s="46">
        <v>0</v>
      </c>
      <c r="J58" s="77">
        <f t="shared" si="2"/>
        <v>0</v>
      </c>
      <c r="K58" s="77">
        <f t="shared" si="0"/>
        <v>0</v>
      </c>
      <c r="L58" s="46">
        <f t="shared" si="3"/>
        <v>0</v>
      </c>
      <c r="M58" s="180"/>
    </row>
    <row r="59" spans="1:13" ht="24" customHeight="1" hidden="1">
      <c r="A59" s="227"/>
      <c r="B59" s="223"/>
      <c r="C59" s="180"/>
      <c r="D59" s="184"/>
      <c r="E59" s="184"/>
      <c r="F59" s="52" t="s">
        <v>200</v>
      </c>
      <c r="G59" s="59" t="s">
        <v>58</v>
      </c>
      <c r="H59" s="46">
        <v>0</v>
      </c>
      <c r="I59" s="46">
        <v>0</v>
      </c>
      <c r="J59" s="77">
        <f t="shared" si="2"/>
        <v>0</v>
      </c>
      <c r="K59" s="77">
        <f t="shared" si="0"/>
        <v>0</v>
      </c>
      <c r="L59" s="46">
        <f t="shared" si="3"/>
        <v>0</v>
      </c>
      <c r="M59" s="180"/>
    </row>
    <row r="60" spans="1:13" ht="15.75" customHeight="1" hidden="1">
      <c r="A60" s="227"/>
      <c r="B60" s="223"/>
      <c r="C60" s="222" t="s">
        <v>48</v>
      </c>
      <c r="D60" s="222"/>
      <c r="E60" s="222"/>
      <c r="F60" s="222"/>
      <c r="G60" s="222"/>
      <c r="H60" s="46">
        <f>SUM(H56:H57)</f>
        <v>0</v>
      </c>
      <c r="I60" s="46">
        <f>SUM(I56:I57)</f>
        <v>0</v>
      </c>
      <c r="J60" s="77">
        <f t="shared" si="2"/>
        <v>0</v>
      </c>
      <c r="K60" s="77">
        <f t="shared" si="0"/>
        <v>0</v>
      </c>
      <c r="L60" s="46">
        <f t="shared" si="3"/>
        <v>0</v>
      </c>
      <c r="M60" s="180"/>
    </row>
    <row r="61" spans="1:13" ht="55.5" customHeight="1" hidden="1">
      <c r="A61" s="227">
        <v>13</v>
      </c>
      <c r="B61" s="223" t="s">
        <v>201</v>
      </c>
      <c r="C61" s="40" t="s">
        <v>156</v>
      </c>
      <c r="D61" s="59" t="s">
        <v>37</v>
      </c>
      <c r="E61" s="59" t="s">
        <v>38</v>
      </c>
      <c r="F61" s="52" t="s">
        <v>202</v>
      </c>
      <c r="G61" s="59" t="s">
        <v>37</v>
      </c>
      <c r="H61" s="46">
        <v>0</v>
      </c>
      <c r="I61" s="46">
        <v>0</v>
      </c>
      <c r="J61" s="77">
        <f t="shared" si="2"/>
        <v>0</v>
      </c>
      <c r="K61" s="77">
        <f t="shared" si="0"/>
        <v>0</v>
      </c>
      <c r="L61" s="46">
        <f t="shared" si="3"/>
        <v>0</v>
      </c>
      <c r="M61" s="180" t="s">
        <v>203</v>
      </c>
    </row>
    <row r="62" spans="1:13" ht="15.75" customHeight="1" hidden="1">
      <c r="A62" s="227"/>
      <c r="B62" s="223"/>
      <c r="C62" s="222" t="s">
        <v>49</v>
      </c>
      <c r="D62" s="222"/>
      <c r="E62" s="222"/>
      <c r="F62" s="222"/>
      <c r="G62" s="222"/>
      <c r="H62" s="46">
        <f>H61</f>
        <v>0</v>
      </c>
      <c r="I62" s="46">
        <f>I61</f>
        <v>0</v>
      </c>
      <c r="J62" s="77">
        <f t="shared" si="2"/>
        <v>0</v>
      </c>
      <c r="K62" s="77">
        <f t="shared" si="0"/>
        <v>0</v>
      </c>
      <c r="L62" s="46">
        <f t="shared" si="3"/>
        <v>0</v>
      </c>
      <c r="M62" s="180"/>
    </row>
    <row r="63" spans="1:13" ht="14.25" customHeight="1" hidden="1">
      <c r="A63" s="227">
        <v>14</v>
      </c>
      <c r="B63" s="223" t="s">
        <v>204</v>
      </c>
      <c r="C63" s="180" t="s">
        <v>156</v>
      </c>
      <c r="D63" s="184" t="s">
        <v>37</v>
      </c>
      <c r="E63" s="184" t="s">
        <v>38</v>
      </c>
      <c r="F63" s="200" t="s">
        <v>205</v>
      </c>
      <c r="G63" s="59" t="s">
        <v>37</v>
      </c>
      <c r="H63" s="46">
        <v>0</v>
      </c>
      <c r="I63" s="46">
        <v>0</v>
      </c>
      <c r="J63" s="77">
        <f t="shared" si="2"/>
        <v>0</v>
      </c>
      <c r="K63" s="77">
        <f t="shared" si="0"/>
        <v>0</v>
      </c>
      <c r="L63" s="46">
        <f t="shared" si="3"/>
        <v>0</v>
      </c>
      <c r="M63" s="180"/>
    </row>
    <row r="64" spans="1:13" ht="18" customHeight="1" hidden="1">
      <c r="A64" s="227"/>
      <c r="B64" s="223"/>
      <c r="C64" s="180"/>
      <c r="D64" s="184"/>
      <c r="E64" s="184"/>
      <c r="F64" s="200"/>
      <c r="G64" s="59" t="s">
        <v>58</v>
      </c>
      <c r="H64" s="46">
        <v>0</v>
      </c>
      <c r="I64" s="46">
        <v>0</v>
      </c>
      <c r="J64" s="77">
        <f t="shared" si="2"/>
        <v>0</v>
      </c>
      <c r="K64" s="77">
        <f t="shared" si="0"/>
        <v>0</v>
      </c>
      <c r="L64" s="46">
        <f t="shared" si="3"/>
        <v>0</v>
      </c>
      <c r="M64" s="180"/>
    </row>
    <row r="65" spans="1:13" ht="31.5" customHeight="1" hidden="1">
      <c r="A65" s="227"/>
      <c r="B65" s="223"/>
      <c r="C65" s="180"/>
      <c r="D65" s="184"/>
      <c r="E65" s="184"/>
      <c r="F65" s="76" t="s">
        <v>206</v>
      </c>
      <c r="G65" s="59" t="s">
        <v>37</v>
      </c>
      <c r="H65" s="46">
        <v>0</v>
      </c>
      <c r="I65" s="46">
        <v>0</v>
      </c>
      <c r="J65" s="77">
        <v>0</v>
      </c>
      <c r="K65" s="77">
        <v>0</v>
      </c>
      <c r="L65" s="46">
        <f t="shared" si="3"/>
        <v>0</v>
      </c>
      <c r="M65" s="180"/>
    </row>
    <row r="66" spans="1:13" ht="15.75" customHeight="1" hidden="1">
      <c r="A66" s="227"/>
      <c r="B66" s="223"/>
      <c r="C66" s="222" t="s">
        <v>86</v>
      </c>
      <c r="D66" s="222"/>
      <c r="E66" s="222"/>
      <c r="F66" s="222"/>
      <c r="G66" s="222"/>
      <c r="H66" s="46">
        <f>H64</f>
        <v>0</v>
      </c>
      <c r="I66" s="46">
        <f>I64</f>
        <v>0</v>
      </c>
      <c r="J66" s="77">
        <f aca="true" t="shared" si="4" ref="J66:J75">I66</f>
        <v>0</v>
      </c>
      <c r="K66" s="77">
        <f t="shared" si="0"/>
        <v>0</v>
      </c>
      <c r="L66" s="46">
        <f t="shared" si="3"/>
        <v>0</v>
      </c>
      <c r="M66" s="180"/>
    </row>
    <row r="67" spans="1:13" ht="47.25" customHeight="1">
      <c r="A67" s="227">
        <v>11</v>
      </c>
      <c r="B67" s="223" t="s">
        <v>207</v>
      </c>
      <c r="C67" s="40" t="s">
        <v>156</v>
      </c>
      <c r="D67" s="59" t="s">
        <v>37</v>
      </c>
      <c r="E67" s="59" t="s">
        <v>167</v>
      </c>
      <c r="F67" s="52" t="s">
        <v>208</v>
      </c>
      <c r="G67" s="59" t="s">
        <v>37</v>
      </c>
      <c r="H67" s="46">
        <v>0</v>
      </c>
      <c r="I67" s="46">
        <v>0</v>
      </c>
      <c r="J67" s="77">
        <f t="shared" si="4"/>
        <v>0</v>
      </c>
      <c r="K67" s="77">
        <f t="shared" si="0"/>
        <v>0</v>
      </c>
      <c r="L67" s="46">
        <f>SUM(H67:J67)</f>
        <v>0</v>
      </c>
      <c r="M67" s="180" t="s">
        <v>209</v>
      </c>
    </row>
    <row r="68" spans="1:13" ht="47.25" customHeight="1">
      <c r="A68" s="227"/>
      <c r="B68" s="223"/>
      <c r="C68" s="40" t="s">
        <v>156</v>
      </c>
      <c r="D68" s="59" t="s">
        <v>37</v>
      </c>
      <c r="E68" s="59" t="s">
        <v>38</v>
      </c>
      <c r="F68" s="52" t="s">
        <v>208</v>
      </c>
      <c r="G68" s="59" t="s">
        <v>37</v>
      </c>
      <c r="H68" s="46">
        <v>50</v>
      </c>
      <c r="I68" s="46">
        <v>50</v>
      </c>
      <c r="J68" s="77">
        <f t="shared" si="4"/>
        <v>50</v>
      </c>
      <c r="K68" s="77">
        <f>J68</f>
        <v>50</v>
      </c>
      <c r="L68" s="46">
        <f>SUM(H68:J68)</f>
        <v>150</v>
      </c>
      <c r="M68" s="180"/>
    </row>
    <row r="69" spans="1:13" ht="15.75">
      <c r="A69" s="227"/>
      <c r="B69" s="223"/>
      <c r="C69" s="222" t="s">
        <v>43</v>
      </c>
      <c r="D69" s="222"/>
      <c r="E69" s="222"/>
      <c r="F69" s="222"/>
      <c r="G69" s="222"/>
      <c r="H69" s="46">
        <f>SUM(H67:H68)</f>
        <v>50</v>
      </c>
      <c r="I69" s="46">
        <f>SUM(I67:I68)</f>
        <v>50</v>
      </c>
      <c r="J69" s="77">
        <f t="shared" si="4"/>
        <v>50</v>
      </c>
      <c r="K69" s="77">
        <f t="shared" si="0"/>
        <v>50</v>
      </c>
      <c r="L69" s="46">
        <f>SUM(H69:J69)</f>
        <v>150</v>
      </c>
      <c r="M69" s="180"/>
    </row>
    <row r="70" spans="1:13" s="37" customFormat="1" ht="37.5" customHeight="1">
      <c r="A70" s="73">
        <v>12</v>
      </c>
      <c r="B70" s="58" t="s">
        <v>268</v>
      </c>
      <c r="C70" s="55" t="s">
        <v>28</v>
      </c>
      <c r="D70" s="56" t="s">
        <v>28</v>
      </c>
      <c r="E70" s="56" t="s">
        <v>28</v>
      </c>
      <c r="F70" s="56" t="s">
        <v>28</v>
      </c>
      <c r="G70" s="56" t="s">
        <v>28</v>
      </c>
      <c r="H70" s="82">
        <f>H76+H86+H96+H98</f>
        <v>4183.2919999999995</v>
      </c>
      <c r="I70" s="82">
        <f>I76+I86+I96+I98</f>
        <v>0</v>
      </c>
      <c r="J70" s="82">
        <f>J76+J86+J96+J98</f>
        <v>0</v>
      </c>
      <c r="K70" s="82" t="e">
        <f>K76+K86+K96+K98</f>
        <v>#REF!</v>
      </c>
      <c r="L70" s="82">
        <f>I70+J70+H70</f>
        <v>4183.2919999999995</v>
      </c>
      <c r="M70" s="57" t="s">
        <v>28</v>
      </c>
    </row>
    <row r="71" spans="1:13" ht="40.5" customHeight="1" hidden="1">
      <c r="A71" s="227">
        <v>13</v>
      </c>
      <c r="B71" s="225" t="s">
        <v>210</v>
      </c>
      <c r="C71" s="180" t="s">
        <v>156</v>
      </c>
      <c r="D71" s="184" t="s">
        <v>37</v>
      </c>
      <c r="E71" s="59" t="s">
        <v>38</v>
      </c>
      <c r="F71" s="52" t="s">
        <v>211</v>
      </c>
      <c r="G71" s="59" t="s">
        <v>37</v>
      </c>
      <c r="H71" s="46">
        <v>0</v>
      </c>
      <c r="I71" s="46">
        <v>0</v>
      </c>
      <c r="J71" s="77">
        <f t="shared" si="4"/>
        <v>0</v>
      </c>
      <c r="K71" s="77">
        <f t="shared" si="0"/>
        <v>0</v>
      </c>
      <c r="L71" s="46">
        <f>SUM(I71:K71)</f>
        <v>0</v>
      </c>
      <c r="M71" s="180" t="s">
        <v>212</v>
      </c>
    </row>
    <row r="72" spans="1:13" ht="21.75" customHeight="1">
      <c r="A72" s="227"/>
      <c r="B72" s="225"/>
      <c r="C72" s="180"/>
      <c r="D72" s="184"/>
      <c r="E72" s="184" t="s">
        <v>38</v>
      </c>
      <c r="F72" s="200" t="s">
        <v>213</v>
      </c>
      <c r="G72" s="59" t="s">
        <v>37</v>
      </c>
      <c r="H72" s="46">
        <v>0</v>
      </c>
      <c r="I72" s="46">
        <v>0</v>
      </c>
      <c r="J72" s="77">
        <f t="shared" si="4"/>
        <v>0</v>
      </c>
      <c r="K72" s="77">
        <f t="shared" si="0"/>
        <v>0</v>
      </c>
      <c r="L72" s="46">
        <f>SUM(H72:J72)</f>
        <v>0</v>
      </c>
      <c r="M72" s="180"/>
    </row>
    <row r="73" spans="1:13" ht="19.5" customHeight="1">
      <c r="A73" s="227"/>
      <c r="B73" s="225"/>
      <c r="C73" s="180"/>
      <c r="D73" s="184"/>
      <c r="E73" s="184"/>
      <c r="F73" s="200"/>
      <c r="G73" s="59" t="s">
        <v>58</v>
      </c>
      <c r="H73" s="46">
        <v>0</v>
      </c>
      <c r="I73" s="46">
        <v>0</v>
      </c>
      <c r="J73" s="77">
        <f t="shared" si="4"/>
        <v>0</v>
      </c>
      <c r="K73" s="77">
        <f t="shared" si="0"/>
        <v>0</v>
      </c>
      <c r="L73" s="46">
        <f>SUM(H73:J73)</f>
        <v>0</v>
      </c>
      <c r="M73" s="180"/>
    </row>
    <row r="74" spans="1:13" ht="21" customHeight="1">
      <c r="A74" s="227"/>
      <c r="B74" s="225"/>
      <c r="C74" s="180"/>
      <c r="D74" s="184"/>
      <c r="E74" s="184"/>
      <c r="F74" s="200" t="s">
        <v>214</v>
      </c>
      <c r="G74" s="59" t="s">
        <v>37</v>
      </c>
      <c r="H74" s="46">
        <v>142.5</v>
      </c>
      <c r="I74" s="46">
        <v>0</v>
      </c>
      <c r="J74" s="77">
        <f t="shared" si="4"/>
        <v>0</v>
      </c>
      <c r="K74" s="77">
        <f>J74</f>
        <v>0</v>
      </c>
      <c r="L74" s="46">
        <f>SUM(H74:J74)</f>
        <v>142.5</v>
      </c>
      <c r="M74" s="180"/>
    </row>
    <row r="75" spans="1:13" ht="20.25" customHeight="1">
      <c r="A75" s="227"/>
      <c r="B75" s="225"/>
      <c r="C75" s="180"/>
      <c r="D75" s="184"/>
      <c r="E75" s="184"/>
      <c r="F75" s="200"/>
      <c r="G75" s="59" t="s">
        <v>37</v>
      </c>
      <c r="H75" s="46">
        <v>47.5</v>
      </c>
      <c r="I75" s="46">
        <v>0</v>
      </c>
      <c r="J75" s="77">
        <f t="shared" si="4"/>
        <v>0</v>
      </c>
      <c r="K75" s="77">
        <f>J75</f>
        <v>0</v>
      </c>
      <c r="L75" s="46">
        <f>SUM(H75:J75)</f>
        <v>47.5</v>
      </c>
      <c r="M75" s="180"/>
    </row>
    <row r="76" spans="1:13" ht="26.25" customHeight="1">
      <c r="A76" s="227"/>
      <c r="B76" s="225"/>
      <c r="C76" s="222" t="s">
        <v>215</v>
      </c>
      <c r="D76" s="222"/>
      <c r="E76" s="222"/>
      <c r="F76" s="222"/>
      <c r="G76" s="222"/>
      <c r="H76" s="46">
        <f>H74+H75</f>
        <v>190</v>
      </c>
      <c r="I76" s="46">
        <f>SUM(I71:I73)</f>
        <v>0</v>
      </c>
      <c r="J76" s="77">
        <f aca="true" t="shared" si="5" ref="J76:J95">I76</f>
        <v>0</v>
      </c>
      <c r="K76" s="77">
        <f t="shared" si="0"/>
        <v>0</v>
      </c>
      <c r="L76" s="46">
        <f>SUM(H76:J76)</f>
        <v>190</v>
      </c>
      <c r="M76" s="180"/>
    </row>
    <row r="77" spans="1:13" ht="87" customHeight="1" hidden="1">
      <c r="A77" s="73">
        <v>19</v>
      </c>
      <c r="B77" s="223" t="s">
        <v>216</v>
      </c>
      <c r="C77" s="40" t="s">
        <v>36</v>
      </c>
      <c r="D77" s="59" t="s">
        <v>37</v>
      </c>
      <c r="E77" s="59" t="s">
        <v>57</v>
      </c>
      <c r="F77" s="59"/>
      <c r="G77" s="59"/>
      <c r="H77" s="46"/>
      <c r="I77" s="46"/>
      <c r="J77" s="77">
        <f t="shared" si="5"/>
        <v>0</v>
      </c>
      <c r="K77" s="77">
        <f t="shared" si="0"/>
        <v>0</v>
      </c>
      <c r="L77" s="46">
        <f aca="true" t="shared" si="6" ref="L77:L94">SUM(H77:K77)</f>
        <v>0</v>
      </c>
      <c r="M77" s="180"/>
    </row>
    <row r="78" spans="1:13" ht="15.75" customHeight="1" hidden="1">
      <c r="A78" s="73">
        <v>20</v>
      </c>
      <c r="B78" s="223"/>
      <c r="C78" s="222" t="s">
        <v>217</v>
      </c>
      <c r="D78" s="222"/>
      <c r="E78" s="222"/>
      <c r="F78" s="222"/>
      <c r="G78" s="222"/>
      <c r="H78" s="46"/>
      <c r="I78" s="46"/>
      <c r="J78" s="77">
        <f t="shared" si="5"/>
        <v>0</v>
      </c>
      <c r="K78" s="77">
        <f t="shared" si="0"/>
        <v>0</v>
      </c>
      <c r="L78" s="46">
        <f t="shared" si="6"/>
        <v>0</v>
      </c>
      <c r="M78" s="180"/>
    </row>
    <row r="79" spans="1:13" ht="34.5" customHeight="1" hidden="1">
      <c r="A79" s="73">
        <v>21</v>
      </c>
      <c r="B79" s="223" t="s">
        <v>218</v>
      </c>
      <c r="C79" s="40"/>
      <c r="D79" s="59"/>
      <c r="E79" s="59"/>
      <c r="F79" s="59"/>
      <c r="G79" s="59"/>
      <c r="H79" s="46"/>
      <c r="I79" s="46"/>
      <c r="J79" s="77">
        <f t="shared" si="5"/>
        <v>0</v>
      </c>
      <c r="K79" s="77">
        <f t="shared" si="0"/>
        <v>0</v>
      </c>
      <c r="L79" s="46">
        <f t="shared" si="6"/>
        <v>0</v>
      </c>
      <c r="M79" s="180"/>
    </row>
    <row r="80" spans="1:13" ht="15.75" customHeight="1" hidden="1">
      <c r="A80" s="73">
        <v>22</v>
      </c>
      <c r="B80" s="223"/>
      <c r="C80" s="222" t="s">
        <v>219</v>
      </c>
      <c r="D80" s="222"/>
      <c r="E80" s="222"/>
      <c r="F80" s="222"/>
      <c r="G80" s="222"/>
      <c r="H80" s="46"/>
      <c r="I80" s="46"/>
      <c r="J80" s="77">
        <f t="shared" si="5"/>
        <v>0</v>
      </c>
      <c r="K80" s="77">
        <f t="shared" si="0"/>
        <v>0</v>
      </c>
      <c r="L80" s="46">
        <f t="shared" si="6"/>
        <v>0</v>
      </c>
      <c r="M80" s="180"/>
    </row>
    <row r="81" spans="1:13" ht="138.75" customHeight="1" hidden="1">
      <c r="A81" s="73">
        <v>23</v>
      </c>
      <c r="B81" s="113" t="s">
        <v>220</v>
      </c>
      <c r="C81" s="180" t="s">
        <v>59</v>
      </c>
      <c r="D81" s="59" t="s">
        <v>221</v>
      </c>
      <c r="E81" s="59" t="s">
        <v>38</v>
      </c>
      <c r="F81" s="52" t="s">
        <v>222</v>
      </c>
      <c r="G81" s="59" t="s">
        <v>223</v>
      </c>
      <c r="H81" s="46">
        <v>0</v>
      </c>
      <c r="I81" s="46">
        <v>0</v>
      </c>
      <c r="J81" s="77">
        <f t="shared" si="5"/>
        <v>0</v>
      </c>
      <c r="K81" s="77">
        <f t="shared" si="0"/>
        <v>0</v>
      </c>
      <c r="L81" s="46">
        <f t="shared" si="6"/>
        <v>0</v>
      </c>
      <c r="M81" s="180" t="s">
        <v>224</v>
      </c>
    </row>
    <row r="82" spans="1:13" ht="15.75" customHeight="1" hidden="1">
      <c r="A82" s="73"/>
      <c r="B82" s="113" t="s">
        <v>225</v>
      </c>
      <c r="C82" s="180"/>
      <c r="D82" s="59" t="s">
        <v>221</v>
      </c>
      <c r="E82" s="59" t="s">
        <v>38</v>
      </c>
      <c r="F82" s="59" t="s">
        <v>226</v>
      </c>
      <c r="G82" s="59" t="s">
        <v>58</v>
      </c>
      <c r="H82" s="46"/>
      <c r="I82" s="46"/>
      <c r="J82" s="77">
        <f t="shared" si="5"/>
        <v>0</v>
      </c>
      <c r="K82" s="77">
        <f t="shared" si="0"/>
        <v>0</v>
      </c>
      <c r="L82" s="46">
        <f t="shared" si="6"/>
        <v>0</v>
      </c>
      <c r="M82" s="180"/>
    </row>
    <row r="83" spans="1:13" ht="15.75" customHeight="1" hidden="1">
      <c r="A83" s="73">
        <v>24</v>
      </c>
      <c r="B83" s="113"/>
      <c r="C83" s="222" t="s">
        <v>217</v>
      </c>
      <c r="D83" s="222"/>
      <c r="E83" s="222"/>
      <c r="F83" s="222"/>
      <c r="G83" s="222"/>
      <c r="H83" s="46">
        <f>H81</f>
        <v>0</v>
      </c>
      <c r="I83" s="46">
        <f>I81</f>
        <v>0</v>
      </c>
      <c r="J83" s="77">
        <f t="shared" si="5"/>
        <v>0</v>
      </c>
      <c r="K83" s="77">
        <f t="shared" si="0"/>
        <v>0</v>
      </c>
      <c r="L83" s="46">
        <f t="shared" si="6"/>
        <v>0</v>
      </c>
      <c r="M83" s="180"/>
    </row>
    <row r="84" spans="1:13" ht="19.5" customHeight="1">
      <c r="A84" s="227">
        <v>14</v>
      </c>
      <c r="B84" s="223" t="s">
        <v>227</v>
      </c>
      <c r="C84" s="180" t="s">
        <v>36</v>
      </c>
      <c r="D84" s="184" t="s">
        <v>37</v>
      </c>
      <c r="E84" s="184" t="s">
        <v>38</v>
      </c>
      <c r="F84" s="200" t="s">
        <v>228</v>
      </c>
      <c r="G84" s="59" t="s">
        <v>37</v>
      </c>
      <c r="H84" s="46">
        <v>10</v>
      </c>
      <c r="I84" s="46">
        <v>0</v>
      </c>
      <c r="J84" s="77">
        <f t="shared" si="5"/>
        <v>0</v>
      </c>
      <c r="K84" s="77">
        <f aca="true" t="shared" si="7" ref="K84:K112">J84</f>
        <v>0</v>
      </c>
      <c r="L84" s="46">
        <f>I84+J84+H84</f>
        <v>10</v>
      </c>
      <c r="M84" s="180" t="s">
        <v>229</v>
      </c>
    </row>
    <row r="85" spans="1:13" ht="18.75" customHeight="1">
      <c r="A85" s="227"/>
      <c r="B85" s="223"/>
      <c r="C85" s="180"/>
      <c r="D85" s="184"/>
      <c r="E85" s="184"/>
      <c r="F85" s="184"/>
      <c r="G85" s="59" t="s">
        <v>58</v>
      </c>
      <c r="H85" s="46">
        <v>0</v>
      </c>
      <c r="I85" s="46">
        <v>0</v>
      </c>
      <c r="J85" s="77">
        <f t="shared" si="5"/>
        <v>0</v>
      </c>
      <c r="K85" s="77">
        <f t="shared" si="7"/>
        <v>0</v>
      </c>
      <c r="L85" s="46">
        <f>SUM(H85:J85)</f>
        <v>0</v>
      </c>
      <c r="M85" s="180"/>
    </row>
    <row r="86" spans="1:13" ht="21" customHeight="1">
      <c r="A86" s="227"/>
      <c r="B86" s="223"/>
      <c r="C86" s="222" t="s">
        <v>217</v>
      </c>
      <c r="D86" s="222"/>
      <c r="E86" s="222"/>
      <c r="F86" s="222"/>
      <c r="G86" s="222"/>
      <c r="H86" s="46">
        <f>SUM(H84:H85)</f>
        <v>10</v>
      </c>
      <c r="I86" s="46">
        <f>SUM(I84:I85)</f>
        <v>0</v>
      </c>
      <c r="J86" s="77">
        <f t="shared" si="5"/>
        <v>0</v>
      </c>
      <c r="K86" s="77">
        <f t="shared" si="7"/>
        <v>0</v>
      </c>
      <c r="L86" s="46">
        <f>SUM(H86:J86)</f>
        <v>10</v>
      </c>
      <c r="M86" s="180"/>
    </row>
    <row r="87" spans="1:13" ht="78.75" customHeight="1" hidden="1">
      <c r="A87" s="73"/>
      <c r="B87" s="223" t="s">
        <v>230</v>
      </c>
      <c r="C87" s="40" t="s">
        <v>36</v>
      </c>
      <c r="D87" s="59" t="s">
        <v>37</v>
      </c>
      <c r="E87" s="59" t="s">
        <v>57</v>
      </c>
      <c r="F87" s="59"/>
      <c r="G87" s="59"/>
      <c r="H87" s="46"/>
      <c r="I87" s="46"/>
      <c r="J87" s="77">
        <f t="shared" si="5"/>
        <v>0</v>
      </c>
      <c r="K87" s="77">
        <f t="shared" si="7"/>
        <v>0</v>
      </c>
      <c r="L87" s="46">
        <f t="shared" si="6"/>
        <v>0</v>
      </c>
      <c r="M87" s="180"/>
    </row>
    <row r="88" spans="1:13" ht="15.75" customHeight="1" hidden="1">
      <c r="A88" s="73"/>
      <c r="B88" s="223"/>
      <c r="C88" s="222" t="s">
        <v>231</v>
      </c>
      <c r="D88" s="222"/>
      <c r="E88" s="222"/>
      <c r="F88" s="222"/>
      <c r="G88" s="222"/>
      <c r="H88" s="46"/>
      <c r="I88" s="46"/>
      <c r="J88" s="77">
        <f t="shared" si="5"/>
        <v>0</v>
      </c>
      <c r="K88" s="77">
        <f t="shared" si="7"/>
        <v>0</v>
      </c>
      <c r="L88" s="46">
        <f t="shared" si="6"/>
        <v>0</v>
      </c>
      <c r="M88" s="180"/>
    </row>
    <row r="89" spans="1:13" ht="78.75" customHeight="1" hidden="1">
      <c r="A89" s="73"/>
      <c r="B89" s="223" t="s">
        <v>232</v>
      </c>
      <c r="C89" s="40" t="s">
        <v>36</v>
      </c>
      <c r="D89" s="59" t="s">
        <v>37</v>
      </c>
      <c r="E89" s="59" t="s">
        <v>57</v>
      </c>
      <c r="F89" s="59"/>
      <c r="G89" s="59"/>
      <c r="H89" s="46"/>
      <c r="I89" s="46"/>
      <c r="J89" s="77">
        <f t="shared" si="5"/>
        <v>0</v>
      </c>
      <c r="K89" s="77">
        <f t="shared" si="7"/>
        <v>0</v>
      </c>
      <c r="L89" s="46">
        <f t="shared" si="6"/>
        <v>0</v>
      </c>
      <c r="M89" s="180"/>
    </row>
    <row r="90" spans="1:13" ht="15.75" customHeight="1" hidden="1">
      <c r="A90" s="73"/>
      <c r="B90" s="223"/>
      <c r="C90" s="222" t="s">
        <v>233</v>
      </c>
      <c r="D90" s="222"/>
      <c r="E90" s="222"/>
      <c r="F90" s="222"/>
      <c r="G90" s="222"/>
      <c r="H90" s="46"/>
      <c r="I90" s="46"/>
      <c r="J90" s="77">
        <f t="shared" si="5"/>
        <v>0</v>
      </c>
      <c r="K90" s="77">
        <f t="shared" si="7"/>
        <v>0</v>
      </c>
      <c r="L90" s="46">
        <f t="shared" si="6"/>
        <v>0</v>
      </c>
      <c r="M90" s="180"/>
    </row>
    <row r="91" spans="1:13" ht="78.75" customHeight="1" hidden="1">
      <c r="A91" s="227">
        <v>23</v>
      </c>
      <c r="B91" s="223" t="s">
        <v>234</v>
      </c>
      <c r="C91" s="40" t="s">
        <v>36</v>
      </c>
      <c r="D91" s="59" t="s">
        <v>37</v>
      </c>
      <c r="E91" s="59" t="s">
        <v>38</v>
      </c>
      <c r="F91" s="52" t="s">
        <v>235</v>
      </c>
      <c r="G91" s="59" t="s">
        <v>37</v>
      </c>
      <c r="H91" s="46">
        <v>0</v>
      </c>
      <c r="I91" s="46">
        <v>0</v>
      </c>
      <c r="J91" s="77">
        <f t="shared" si="5"/>
        <v>0</v>
      </c>
      <c r="K91" s="77">
        <f t="shared" si="7"/>
        <v>0</v>
      </c>
      <c r="L91" s="46">
        <f t="shared" si="6"/>
        <v>0</v>
      </c>
      <c r="M91" s="180" t="s">
        <v>236</v>
      </c>
    </row>
    <row r="92" spans="1:13" ht="15.75" customHeight="1" hidden="1">
      <c r="A92" s="227"/>
      <c r="B92" s="223"/>
      <c r="C92" s="222" t="s">
        <v>237</v>
      </c>
      <c r="D92" s="222"/>
      <c r="E92" s="222"/>
      <c r="F92" s="222"/>
      <c r="G92" s="222"/>
      <c r="H92" s="46">
        <f>SUM(H91)</f>
        <v>0</v>
      </c>
      <c r="I92" s="46">
        <f>SUM(I91)</f>
        <v>0</v>
      </c>
      <c r="J92" s="77">
        <f t="shared" si="5"/>
        <v>0</v>
      </c>
      <c r="K92" s="77">
        <f t="shared" si="7"/>
        <v>0</v>
      </c>
      <c r="L92" s="46">
        <f t="shared" si="6"/>
        <v>0</v>
      </c>
      <c r="M92" s="180"/>
    </row>
    <row r="93" spans="1:13" ht="47.25" customHeight="1" hidden="1">
      <c r="A93" s="73"/>
      <c r="B93" s="223" t="s">
        <v>238</v>
      </c>
      <c r="C93" s="40" t="s">
        <v>59</v>
      </c>
      <c r="D93" s="59" t="s">
        <v>221</v>
      </c>
      <c r="E93" s="59" t="s">
        <v>38</v>
      </c>
      <c r="F93" s="59"/>
      <c r="G93" s="59"/>
      <c r="H93" s="46"/>
      <c r="I93" s="46"/>
      <c r="J93" s="79">
        <f t="shared" si="5"/>
        <v>0</v>
      </c>
      <c r="K93" s="79">
        <f t="shared" si="7"/>
        <v>0</v>
      </c>
      <c r="L93" s="46">
        <f t="shared" si="6"/>
        <v>0</v>
      </c>
      <c r="M93" s="180"/>
    </row>
    <row r="94" spans="1:13" ht="15.75" customHeight="1" hidden="1">
      <c r="A94" s="73"/>
      <c r="B94" s="223"/>
      <c r="C94" s="222" t="s">
        <v>239</v>
      </c>
      <c r="D94" s="222"/>
      <c r="E94" s="222"/>
      <c r="F94" s="222"/>
      <c r="G94" s="222"/>
      <c r="H94" s="46"/>
      <c r="I94" s="46"/>
      <c r="J94" s="79">
        <f t="shared" si="5"/>
        <v>0</v>
      </c>
      <c r="K94" s="79">
        <f t="shared" si="7"/>
        <v>0</v>
      </c>
      <c r="L94" s="46">
        <f t="shared" si="6"/>
        <v>0</v>
      </c>
      <c r="M94" s="180"/>
    </row>
    <row r="95" spans="1:13" ht="78.75" customHeight="1">
      <c r="A95" s="73">
        <v>15</v>
      </c>
      <c r="B95" s="223" t="s">
        <v>240</v>
      </c>
      <c r="C95" s="40" t="s">
        <v>36</v>
      </c>
      <c r="D95" s="59" t="s">
        <v>37</v>
      </c>
      <c r="E95" s="59" t="s">
        <v>38</v>
      </c>
      <c r="F95" s="52" t="s">
        <v>241</v>
      </c>
      <c r="G95" s="59" t="s">
        <v>223</v>
      </c>
      <c r="H95" s="46">
        <v>996.823</v>
      </c>
      <c r="I95" s="46">
        <v>0</v>
      </c>
      <c r="J95" s="77">
        <f t="shared" si="5"/>
        <v>0</v>
      </c>
      <c r="K95" s="77">
        <f t="shared" si="7"/>
        <v>0</v>
      </c>
      <c r="L95" s="46">
        <f>I95+J95+H95</f>
        <v>996.823</v>
      </c>
      <c r="M95" s="180" t="s">
        <v>242</v>
      </c>
    </row>
    <row r="96" spans="1:13" ht="15.75">
      <c r="A96" s="73"/>
      <c r="B96" s="223"/>
      <c r="C96" s="222" t="s">
        <v>219</v>
      </c>
      <c r="D96" s="222"/>
      <c r="E96" s="222"/>
      <c r="F96" s="222"/>
      <c r="G96" s="222"/>
      <c r="H96" s="46">
        <f>H95</f>
        <v>996.823</v>
      </c>
      <c r="I96" s="46">
        <f>SUM(E95:G95)</f>
        <v>0</v>
      </c>
      <c r="J96" s="46">
        <f>J95</f>
        <v>0</v>
      </c>
      <c r="K96" s="46">
        <f>K95</f>
        <v>0</v>
      </c>
      <c r="L96" s="46">
        <f>H96+I96+J96</f>
        <v>996.823</v>
      </c>
      <c r="M96" s="180"/>
    </row>
    <row r="97" spans="1:13" ht="55.5" customHeight="1">
      <c r="A97" s="227">
        <v>16</v>
      </c>
      <c r="B97" s="223" t="s">
        <v>243</v>
      </c>
      <c r="C97" s="40" t="s">
        <v>36</v>
      </c>
      <c r="D97" s="59" t="s">
        <v>37</v>
      </c>
      <c r="E97" s="59" t="s">
        <v>38</v>
      </c>
      <c r="F97" s="52" t="s">
        <v>200</v>
      </c>
      <c r="G97" s="59" t="s">
        <v>223</v>
      </c>
      <c r="H97" s="46">
        <v>2986.469</v>
      </c>
      <c r="I97" s="46">
        <v>0</v>
      </c>
      <c r="J97" s="77">
        <v>0</v>
      </c>
      <c r="K97" s="77">
        <v>0</v>
      </c>
      <c r="L97" s="46">
        <f>I97+J97+H97</f>
        <v>2986.469</v>
      </c>
      <c r="M97" s="40" t="s">
        <v>242</v>
      </c>
    </row>
    <row r="98" spans="1:13" ht="18.75" customHeight="1">
      <c r="A98" s="227"/>
      <c r="B98" s="223"/>
      <c r="C98" s="222" t="s">
        <v>237</v>
      </c>
      <c r="D98" s="222"/>
      <c r="E98" s="222"/>
      <c r="F98" s="222"/>
      <c r="G98" s="222"/>
      <c r="H98" s="46">
        <f>H97</f>
        <v>2986.469</v>
      </c>
      <c r="I98" s="46">
        <f>I97</f>
        <v>0</v>
      </c>
      <c r="J98" s="46">
        <f>J97</f>
        <v>0</v>
      </c>
      <c r="K98" s="46" t="e">
        <f>K97+#REF!</f>
        <v>#REF!</v>
      </c>
      <c r="L98" s="46">
        <f>H98+I98+J98</f>
        <v>2986.469</v>
      </c>
      <c r="M98" s="113"/>
    </row>
    <row r="99" spans="1:13" s="37" customFormat="1" ht="47.25">
      <c r="A99" s="73">
        <v>17</v>
      </c>
      <c r="B99" s="58" t="s">
        <v>269</v>
      </c>
      <c r="C99" s="55" t="s">
        <v>28</v>
      </c>
      <c r="D99" s="56" t="s">
        <v>28</v>
      </c>
      <c r="E99" s="56" t="s">
        <v>28</v>
      </c>
      <c r="F99" s="56" t="s">
        <v>28</v>
      </c>
      <c r="G99" s="56" t="s">
        <v>28</v>
      </c>
      <c r="H99" s="82">
        <f>H105+H110</f>
        <v>40516.554000000004</v>
      </c>
      <c r="I99" s="82">
        <f>I105+I110</f>
        <v>41418.51500000001</v>
      </c>
      <c r="J99" s="82">
        <f>J105+J110</f>
        <v>41418.51500000001</v>
      </c>
      <c r="K99" s="82">
        <f>K105+K110</f>
        <v>41418.51500000001</v>
      </c>
      <c r="L99" s="82">
        <f>I99+J99+H99</f>
        <v>123353.58400000002</v>
      </c>
      <c r="M99" s="57" t="s">
        <v>28</v>
      </c>
    </row>
    <row r="100" spans="1:13" ht="15.75" customHeight="1">
      <c r="A100" s="227">
        <v>18</v>
      </c>
      <c r="B100" s="223" t="s">
        <v>244</v>
      </c>
      <c r="C100" s="180" t="s">
        <v>36</v>
      </c>
      <c r="D100" s="184" t="s">
        <v>37</v>
      </c>
      <c r="E100" s="184" t="s">
        <v>57</v>
      </c>
      <c r="F100" s="200" t="s">
        <v>245</v>
      </c>
      <c r="G100" s="59" t="s">
        <v>55</v>
      </c>
      <c r="H100" s="46">
        <f>1529.13</f>
        <v>1529.13</v>
      </c>
      <c r="I100" s="46">
        <f>1529.13</f>
        <v>1529.13</v>
      </c>
      <c r="J100" s="46">
        <f>1529.13</f>
        <v>1529.13</v>
      </c>
      <c r="K100" s="46">
        <f>1529.13</f>
        <v>1529.13</v>
      </c>
      <c r="L100" s="46">
        <f>I100+J100+H100</f>
        <v>4587.39</v>
      </c>
      <c r="M100" s="180" t="s">
        <v>246</v>
      </c>
    </row>
    <row r="101" spans="1:13" ht="15.75">
      <c r="A101" s="227"/>
      <c r="B101" s="223"/>
      <c r="C101" s="180"/>
      <c r="D101" s="184"/>
      <c r="E101" s="184"/>
      <c r="F101" s="184"/>
      <c r="G101" s="59" t="s">
        <v>247</v>
      </c>
      <c r="H101" s="46">
        <v>428.75</v>
      </c>
      <c r="I101" s="46">
        <v>428.75</v>
      </c>
      <c r="J101" s="46">
        <v>428.75</v>
      </c>
      <c r="K101" s="46">
        <v>428.75</v>
      </c>
      <c r="L101" s="46">
        <f>I101+J101+H101</f>
        <v>1286.25</v>
      </c>
      <c r="M101" s="180"/>
    </row>
    <row r="102" spans="1:13" ht="15.75" customHeight="1">
      <c r="A102" s="227"/>
      <c r="B102" s="223"/>
      <c r="C102" s="180"/>
      <c r="D102" s="184"/>
      <c r="E102" s="184"/>
      <c r="F102" s="184"/>
      <c r="G102" s="59" t="s">
        <v>105</v>
      </c>
      <c r="H102" s="46">
        <f>461.797</f>
        <v>461.797</v>
      </c>
      <c r="I102" s="46">
        <f>461.797</f>
        <v>461.797</v>
      </c>
      <c r="J102" s="46">
        <f>461.797</f>
        <v>461.797</v>
      </c>
      <c r="K102" s="46">
        <f>461.797</f>
        <v>461.797</v>
      </c>
      <c r="L102" s="46">
        <f>I102+J102+H102</f>
        <v>1385.391</v>
      </c>
      <c r="M102" s="180"/>
    </row>
    <row r="103" spans="1:13" ht="15.75">
      <c r="A103" s="227"/>
      <c r="B103" s="223"/>
      <c r="C103" s="180"/>
      <c r="D103" s="184"/>
      <c r="E103" s="184"/>
      <c r="F103" s="184"/>
      <c r="G103" s="59" t="s">
        <v>37</v>
      </c>
      <c r="H103" s="46">
        <v>832.95</v>
      </c>
      <c r="I103" s="46">
        <v>832.95</v>
      </c>
      <c r="J103" s="77">
        <f>I103</f>
        <v>832.95</v>
      </c>
      <c r="K103" s="77">
        <f t="shared" si="7"/>
        <v>832.95</v>
      </c>
      <c r="L103" s="46">
        <f>I103+J103+H103</f>
        <v>2498.8500000000004</v>
      </c>
      <c r="M103" s="180"/>
    </row>
    <row r="104" spans="1:13" ht="15.75">
      <c r="A104" s="227"/>
      <c r="B104" s="223"/>
      <c r="C104" s="180"/>
      <c r="D104" s="184"/>
      <c r="E104" s="184"/>
      <c r="F104" s="184"/>
      <c r="G104" s="59" t="s">
        <v>41</v>
      </c>
      <c r="H104" s="46">
        <v>10</v>
      </c>
      <c r="I104" s="46">
        <v>10</v>
      </c>
      <c r="J104" s="77">
        <v>10</v>
      </c>
      <c r="K104" s="77">
        <v>10</v>
      </c>
      <c r="L104" s="46">
        <f aca="true" t="shared" si="8" ref="L104:L110">I104+J104+H104</f>
        <v>30</v>
      </c>
      <c r="M104" s="180"/>
    </row>
    <row r="105" spans="1:13" ht="15.75">
      <c r="A105" s="227"/>
      <c r="B105" s="223"/>
      <c r="C105" s="222" t="s">
        <v>248</v>
      </c>
      <c r="D105" s="222"/>
      <c r="E105" s="222"/>
      <c r="F105" s="222"/>
      <c r="G105" s="222"/>
      <c r="H105" s="46">
        <f>H100+H101+H102+H103+H104</f>
        <v>3262.6270000000004</v>
      </c>
      <c r="I105" s="46">
        <f>I100+I101+I102+I103+I104</f>
        <v>3262.6270000000004</v>
      </c>
      <c r="J105" s="46">
        <f>J100+J101+J102+J103+J104</f>
        <v>3262.6270000000004</v>
      </c>
      <c r="K105" s="46">
        <f>K100+K101+K102+K103+K104</f>
        <v>3262.6270000000004</v>
      </c>
      <c r="L105" s="46">
        <f>I105+J105+H105</f>
        <v>9787.881000000001</v>
      </c>
      <c r="M105" s="180"/>
    </row>
    <row r="106" spans="1:13" ht="15.75">
      <c r="A106" s="227">
        <v>19</v>
      </c>
      <c r="B106" s="223" t="s">
        <v>249</v>
      </c>
      <c r="C106" s="180" t="s">
        <v>36</v>
      </c>
      <c r="D106" s="184" t="s">
        <v>37</v>
      </c>
      <c r="E106" s="184" t="s">
        <v>57</v>
      </c>
      <c r="F106" s="200" t="s">
        <v>172</v>
      </c>
      <c r="G106" s="59" t="s">
        <v>39</v>
      </c>
      <c r="H106" s="46">
        <v>27172.562</v>
      </c>
      <c r="I106" s="46">
        <v>27172.562</v>
      </c>
      <c r="J106" s="77">
        <f>I106</f>
        <v>27172.562</v>
      </c>
      <c r="K106" s="77">
        <f t="shared" si="7"/>
        <v>27172.562</v>
      </c>
      <c r="L106" s="46">
        <f t="shared" si="8"/>
        <v>81517.686</v>
      </c>
      <c r="M106" s="180"/>
    </row>
    <row r="107" spans="1:13" ht="15.75">
      <c r="A107" s="227"/>
      <c r="B107" s="223"/>
      <c r="C107" s="180"/>
      <c r="D107" s="184"/>
      <c r="E107" s="184"/>
      <c r="F107" s="184"/>
      <c r="G107" s="59" t="s">
        <v>40</v>
      </c>
      <c r="H107" s="46">
        <v>1674.913</v>
      </c>
      <c r="I107" s="46">
        <v>1674.913</v>
      </c>
      <c r="J107" s="46">
        <v>1674.913</v>
      </c>
      <c r="K107" s="46">
        <v>1674.913</v>
      </c>
      <c r="L107" s="46">
        <f>I107+J107+H107</f>
        <v>5024.739</v>
      </c>
      <c r="M107" s="180"/>
    </row>
    <row r="108" spans="1:13" ht="15.75">
      <c r="A108" s="227"/>
      <c r="B108" s="223"/>
      <c r="C108" s="180"/>
      <c r="D108" s="184"/>
      <c r="E108" s="184"/>
      <c r="F108" s="184"/>
      <c r="G108" s="59" t="s">
        <v>104</v>
      </c>
      <c r="H108" s="46">
        <v>8206.452</v>
      </c>
      <c r="I108" s="46">
        <v>8206.452</v>
      </c>
      <c r="J108" s="46">
        <v>8206.452</v>
      </c>
      <c r="K108" s="46">
        <v>8206.452</v>
      </c>
      <c r="L108" s="46">
        <f t="shared" si="8"/>
        <v>24619.356</v>
      </c>
      <c r="M108" s="180"/>
    </row>
    <row r="109" spans="1:13" ht="15.75">
      <c r="A109" s="227"/>
      <c r="B109" s="223"/>
      <c r="C109" s="180"/>
      <c r="D109" s="184"/>
      <c r="E109" s="184"/>
      <c r="F109" s="184"/>
      <c r="G109" s="59" t="s">
        <v>37</v>
      </c>
      <c r="H109" s="46">
        <v>200</v>
      </c>
      <c r="I109" s="46">
        <v>1101.961</v>
      </c>
      <c r="J109" s="46">
        <v>1101.961</v>
      </c>
      <c r="K109" s="46">
        <v>1101.961</v>
      </c>
      <c r="L109" s="46">
        <f>I109+J109+H109</f>
        <v>2403.922</v>
      </c>
      <c r="M109" s="180"/>
    </row>
    <row r="110" spans="1:13" ht="15.75">
      <c r="A110" s="227"/>
      <c r="B110" s="223"/>
      <c r="C110" s="222" t="s">
        <v>250</v>
      </c>
      <c r="D110" s="222"/>
      <c r="E110" s="222"/>
      <c r="F110" s="222"/>
      <c r="G110" s="222"/>
      <c r="H110" s="46">
        <f>H106+H107+H108+H109</f>
        <v>37253.927</v>
      </c>
      <c r="I110" s="46">
        <f>I106+I107+I108+I109</f>
        <v>38155.888000000006</v>
      </c>
      <c r="J110" s="46">
        <f>J106+J107+J108+J109</f>
        <v>38155.888000000006</v>
      </c>
      <c r="K110" s="46">
        <f>K106+K107+K108+K109</f>
        <v>38155.888000000006</v>
      </c>
      <c r="L110" s="46">
        <f t="shared" si="8"/>
        <v>113565.70300000001</v>
      </c>
      <c r="M110" s="180"/>
    </row>
    <row r="111" spans="1:13" ht="15.75">
      <c r="A111" s="73">
        <v>20</v>
      </c>
      <c r="B111" s="60" t="s">
        <v>22</v>
      </c>
      <c r="C111" s="61" t="s">
        <v>28</v>
      </c>
      <c r="D111" s="59" t="s">
        <v>28</v>
      </c>
      <c r="E111" s="59" t="s">
        <v>28</v>
      </c>
      <c r="F111" s="59" t="s">
        <v>28</v>
      </c>
      <c r="G111" s="59" t="s">
        <v>28</v>
      </c>
      <c r="H111" s="83" t="s">
        <v>28</v>
      </c>
      <c r="I111" s="83" t="s">
        <v>28</v>
      </c>
      <c r="J111" s="77" t="str">
        <f>I111</f>
        <v>х</v>
      </c>
      <c r="K111" s="77" t="str">
        <f t="shared" si="7"/>
        <v>х</v>
      </c>
      <c r="L111" s="46"/>
      <c r="M111" s="57" t="s">
        <v>28</v>
      </c>
    </row>
    <row r="112" spans="1:13" ht="63">
      <c r="A112" s="73">
        <v>21</v>
      </c>
      <c r="B112" s="54"/>
      <c r="C112" s="40" t="s">
        <v>59</v>
      </c>
      <c r="D112" s="59" t="s">
        <v>221</v>
      </c>
      <c r="E112" s="59" t="s">
        <v>28</v>
      </c>
      <c r="F112" s="59" t="s">
        <v>28</v>
      </c>
      <c r="G112" s="59" t="s">
        <v>28</v>
      </c>
      <c r="H112" s="46">
        <f>H83</f>
        <v>0</v>
      </c>
      <c r="I112" s="46">
        <f>I83</f>
        <v>0</v>
      </c>
      <c r="J112" s="77">
        <f>I112</f>
        <v>0</v>
      </c>
      <c r="K112" s="77">
        <f t="shared" si="7"/>
        <v>0</v>
      </c>
      <c r="L112" s="46">
        <f>SUM(H112:J112)</f>
        <v>0</v>
      </c>
      <c r="M112" s="57" t="s">
        <v>28</v>
      </c>
    </row>
    <row r="113" spans="1:13" ht="47.25">
      <c r="A113" s="73">
        <v>22</v>
      </c>
      <c r="B113" s="54"/>
      <c r="C113" s="40" t="s">
        <v>36</v>
      </c>
      <c r="D113" s="59" t="s">
        <v>37</v>
      </c>
      <c r="E113" s="59" t="s">
        <v>28</v>
      </c>
      <c r="F113" s="59" t="s">
        <v>28</v>
      </c>
      <c r="G113" s="59" t="s">
        <v>28</v>
      </c>
      <c r="H113" s="46">
        <f>H13</f>
        <v>88084.09600000002</v>
      </c>
      <c r="I113" s="46">
        <f>I13</f>
        <v>83689.20400000003</v>
      </c>
      <c r="J113" s="46">
        <f>J13</f>
        <v>83689.20400000003</v>
      </c>
      <c r="K113" s="46" t="e">
        <f>K13</f>
        <v>#REF!</v>
      </c>
      <c r="L113" s="46">
        <f>I113+J113+H113</f>
        <v>255462.50400000007</v>
      </c>
      <c r="M113" s="57" t="s">
        <v>28</v>
      </c>
    </row>
    <row r="114" spans="2:13" ht="15.75">
      <c r="B114" s="12"/>
      <c r="C114" s="9"/>
      <c r="D114" s="22"/>
      <c r="E114" s="22"/>
      <c r="F114" s="22"/>
      <c r="G114" s="22"/>
      <c r="H114" s="152"/>
      <c r="I114" s="153"/>
      <c r="J114" s="153"/>
      <c r="K114" s="49"/>
      <c r="L114" s="31"/>
      <c r="M114" s="9"/>
    </row>
    <row r="115" spans="2:13" ht="15.75" hidden="1">
      <c r="B115" s="6" t="s">
        <v>73</v>
      </c>
      <c r="C115" s="6" t="s">
        <v>72</v>
      </c>
      <c r="D115" s="23"/>
      <c r="E115" s="24"/>
      <c r="F115" s="24"/>
      <c r="G115" s="24"/>
      <c r="H115" s="154"/>
      <c r="I115" s="155"/>
      <c r="J115" s="155"/>
      <c r="K115" s="50"/>
      <c r="L115" s="31"/>
      <c r="M115" s="9"/>
    </row>
    <row r="116" spans="2:13" ht="15.75" hidden="1">
      <c r="B116" s="173"/>
      <c r="C116" s="173"/>
      <c r="D116" s="173"/>
      <c r="E116" s="24"/>
      <c r="F116" s="24"/>
      <c r="G116" s="24"/>
      <c r="H116" s="154"/>
      <c r="I116" s="226"/>
      <c r="J116" s="226"/>
      <c r="K116" s="32"/>
      <c r="L116" s="31"/>
      <c r="M116" s="9"/>
    </row>
    <row r="117" spans="2:13" ht="15.75">
      <c r="B117" s="3"/>
      <c r="C117" s="3"/>
      <c r="D117" s="25"/>
      <c r="E117" s="24"/>
      <c r="F117" s="24"/>
      <c r="G117" s="24"/>
      <c r="H117" s="154"/>
      <c r="I117" s="155"/>
      <c r="J117" s="155"/>
      <c r="K117" s="50"/>
      <c r="L117" s="31"/>
      <c r="M117" s="9"/>
    </row>
    <row r="118" spans="2:13" ht="18.75">
      <c r="B118" s="5"/>
      <c r="C118" s="8"/>
      <c r="D118" s="26"/>
      <c r="E118" s="26"/>
      <c r="F118" s="26"/>
      <c r="G118" s="94"/>
      <c r="H118" s="94"/>
      <c r="I118" s="98"/>
      <c r="J118" s="98"/>
      <c r="K118" s="51"/>
      <c r="L118" s="31"/>
      <c r="M118" s="9"/>
    </row>
    <row r="119" spans="2:13" ht="18.75">
      <c r="B119" s="173"/>
      <c r="C119" s="173"/>
      <c r="D119" s="173"/>
      <c r="E119" s="24"/>
      <c r="F119" s="24"/>
      <c r="G119" s="96"/>
      <c r="H119" s="96"/>
      <c r="I119" s="99"/>
      <c r="J119" s="99"/>
      <c r="K119" s="50"/>
      <c r="L119" s="30"/>
      <c r="M119" s="4"/>
    </row>
    <row r="120" spans="2:13" ht="18.75">
      <c r="B120" s="173"/>
      <c r="C120" s="173"/>
      <c r="D120" s="173"/>
      <c r="E120" s="24"/>
      <c r="F120" s="24"/>
      <c r="G120" s="96"/>
      <c r="H120" s="126"/>
      <c r="I120" s="99"/>
      <c r="J120" s="99"/>
      <c r="K120" s="50"/>
      <c r="L120" s="30"/>
      <c r="M120" s="103"/>
    </row>
    <row r="121" spans="2:13" ht="18.75">
      <c r="B121" s="173"/>
      <c r="C121" s="173"/>
      <c r="D121" s="173"/>
      <c r="E121" s="24"/>
      <c r="F121" s="24"/>
      <c r="G121" s="96"/>
      <c r="H121" s="96"/>
      <c r="I121" s="102"/>
      <c r="J121" s="102"/>
      <c r="K121" s="32"/>
      <c r="L121" s="85"/>
      <c r="M121" s="4"/>
    </row>
    <row r="122" spans="2:13" ht="18.75">
      <c r="B122" s="4"/>
      <c r="C122" s="4"/>
      <c r="D122" s="19"/>
      <c r="E122" s="19"/>
      <c r="F122" s="19"/>
      <c r="G122" s="97"/>
      <c r="H122" s="97"/>
      <c r="I122" s="100"/>
      <c r="J122" s="101"/>
      <c r="K122" s="48"/>
      <c r="L122" s="85"/>
      <c r="M122" s="4"/>
    </row>
    <row r="123" spans="2:13" ht="18.75">
      <c r="B123" s="4"/>
      <c r="C123" s="4"/>
      <c r="D123" s="19"/>
      <c r="E123" s="19"/>
      <c r="F123" s="19"/>
      <c r="G123" s="97"/>
      <c r="H123" s="97"/>
      <c r="I123" s="101"/>
      <c r="J123" s="101"/>
      <c r="K123" s="48"/>
      <c r="L123" s="85"/>
      <c r="M123" s="4"/>
    </row>
    <row r="124" spans="2:13" ht="18.75">
      <c r="B124" s="4"/>
      <c r="C124" s="4"/>
      <c r="D124" s="19"/>
      <c r="E124" s="19"/>
      <c r="F124" s="19"/>
      <c r="G124" s="97"/>
      <c r="H124" s="97"/>
      <c r="I124" s="100"/>
      <c r="J124" s="101"/>
      <c r="K124" s="48"/>
      <c r="L124" s="85"/>
      <c r="M124" s="4"/>
    </row>
    <row r="125" spans="2:13" ht="18.75">
      <c r="B125" s="4"/>
      <c r="C125" s="4"/>
      <c r="D125" s="19"/>
      <c r="E125" s="19"/>
      <c r="F125" s="19"/>
      <c r="G125" s="97"/>
      <c r="H125" s="97"/>
      <c r="I125" s="101"/>
      <c r="J125" s="101"/>
      <c r="K125" s="48"/>
      <c r="L125" s="30"/>
      <c r="M125" s="4"/>
    </row>
    <row r="126" spans="2:13" ht="15.75">
      <c r="B126" s="4"/>
      <c r="C126" s="4"/>
      <c r="D126" s="19"/>
      <c r="E126" s="19"/>
      <c r="F126" s="19"/>
      <c r="G126" s="19"/>
      <c r="H126" s="19"/>
      <c r="I126" s="48"/>
      <c r="J126" s="48"/>
      <c r="K126" s="48"/>
      <c r="L126" s="30"/>
      <c r="M126" s="4"/>
    </row>
    <row r="127" spans="2:13" ht="15.75">
      <c r="B127" s="4"/>
      <c r="C127" s="4"/>
      <c r="D127" s="19"/>
      <c r="E127" s="19"/>
      <c r="F127" s="19"/>
      <c r="G127" s="19"/>
      <c r="H127" s="19"/>
      <c r="I127" s="48"/>
      <c r="J127" s="48"/>
      <c r="K127" s="48"/>
      <c r="L127" s="30"/>
      <c r="M127" s="4"/>
    </row>
    <row r="128" spans="2:13" ht="15.75">
      <c r="B128" s="4"/>
      <c r="C128" s="4"/>
      <c r="D128" s="19"/>
      <c r="E128" s="19"/>
      <c r="F128" s="19"/>
      <c r="G128" s="19"/>
      <c r="H128" s="19"/>
      <c r="I128" s="48"/>
      <c r="J128" s="48"/>
      <c r="K128" s="48"/>
      <c r="L128" s="30"/>
      <c r="M128" s="4"/>
    </row>
    <row r="129" spans="2:13" ht="15.75">
      <c r="B129" s="4"/>
      <c r="C129" s="4"/>
      <c r="D129" s="19"/>
      <c r="E129" s="19"/>
      <c r="F129" s="19"/>
      <c r="G129" s="19"/>
      <c r="H129" s="19"/>
      <c r="I129" s="48"/>
      <c r="J129" s="48"/>
      <c r="K129" s="48"/>
      <c r="L129" s="30"/>
      <c r="M129" s="4"/>
    </row>
    <row r="130" spans="2:13" ht="15.75">
      <c r="B130" s="4"/>
      <c r="C130" s="4"/>
      <c r="D130" s="19"/>
      <c r="E130" s="19"/>
      <c r="F130" s="19"/>
      <c r="G130" s="19"/>
      <c r="H130" s="19"/>
      <c r="I130" s="48"/>
      <c r="J130" s="48"/>
      <c r="K130" s="48"/>
      <c r="L130" s="30"/>
      <c r="M130" s="4"/>
    </row>
    <row r="131" spans="2:13" ht="15.75">
      <c r="B131" s="4"/>
      <c r="C131" s="4"/>
      <c r="D131" s="19"/>
      <c r="E131" s="19"/>
      <c r="F131" s="19"/>
      <c r="G131" s="19"/>
      <c r="H131" s="19"/>
      <c r="I131" s="48"/>
      <c r="J131" s="48"/>
      <c r="K131" s="48"/>
      <c r="L131" s="30"/>
      <c r="M131" s="4"/>
    </row>
    <row r="132" spans="2:13" ht="15.75">
      <c r="B132" s="4"/>
      <c r="C132" s="4"/>
      <c r="D132" s="19"/>
      <c r="E132" s="19"/>
      <c r="F132" s="19"/>
      <c r="G132" s="19"/>
      <c r="H132" s="19"/>
      <c r="I132" s="48"/>
      <c r="J132" s="48"/>
      <c r="K132" s="48"/>
      <c r="L132" s="30"/>
      <c r="M132" s="4"/>
    </row>
    <row r="133" spans="2:13" ht="15.75">
      <c r="B133" s="4"/>
      <c r="C133" s="4"/>
      <c r="D133" s="19"/>
      <c r="E133" s="19"/>
      <c r="F133" s="19"/>
      <c r="G133" s="19"/>
      <c r="H133" s="19"/>
      <c r="I133" s="48"/>
      <c r="J133" s="48"/>
      <c r="K133" s="48"/>
      <c r="L133" s="30"/>
      <c r="M133" s="4"/>
    </row>
    <row r="134" spans="2:13" ht="15.75">
      <c r="B134" s="4"/>
      <c r="C134" s="4"/>
      <c r="D134" s="19"/>
      <c r="E134" s="19"/>
      <c r="F134" s="19"/>
      <c r="G134" s="19"/>
      <c r="H134" s="19"/>
      <c r="I134" s="48"/>
      <c r="J134" s="48"/>
      <c r="K134" s="48"/>
      <c r="L134" s="30"/>
      <c r="M134" s="4"/>
    </row>
    <row r="135" spans="2:13" ht="15.75">
      <c r="B135" s="4"/>
      <c r="C135" s="4"/>
      <c r="D135" s="19"/>
      <c r="E135" s="19"/>
      <c r="F135" s="19"/>
      <c r="G135" s="19"/>
      <c r="H135" s="19"/>
      <c r="I135" s="48"/>
      <c r="J135" s="48"/>
      <c r="K135" s="48"/>
      <c r="L135" s="30"/>
      <c r="M135" s="4"/>
    </row>
    <row r="136" spans="2:13" ht="15.75">
      <c r="B136" s="4"/>
      <c r="C136" s="4"/>
      <c r="D136" s="19"/>
      <c r="E136" s="19"/>
      <c r="F136" s="19"/>
      <c r="G136" s="19"/>
      <c r="H136" s="19"/>
      <c r="I136" s="48"/>
      <c r="J136" s="48"/>
      <c r="K136" s="48"/>
      <c r="L136" s="30"/>
      <c r="M136" s="4"/>
    </row>
    <row r="137" spans="2:13" ht="15.75">
      <c r="B137" s="4"/>
      <c r="C137" s="4"/>
      <c r="D137" s="19"/>
      <c r="E137" s="19"/>
      <c r="F137" s="19"/>
      <c r="G137" s="19"/>
      <c r="H137" s="19"/>
      <c r="I137" s="48"/>
      <c r="J137" s="48"/>
      <c r="K137" s="48"/>
      <c r="L137" s="30"/>
      <c r="M137" s="4"/>
    </row>
    <row r="138" spans="2:13" ht="15.75">
      <c r="B138" s="4"/>
      <c r="C138" s="4"/>
      <c r="D138" s="19"/>
      <c r="E138" s="19"/>
      <c r="F138" s="19"/>
      <c r="G138" s="19"/>
      <c r="H138" s="19"/>
      <c r="I138" s="48"/>
      <c r="J138" s="48"/>
      <c r="K138" s="48"/>
      <c r="L138" s="30"/>
      <c r="M138" s="4"/>
    </row>
    <row r="139" spans="2:13" ht="15.75">
      <c r="B139" s="4"/>
      <c r="C139" s="4"/>
      <c r="D139" s="19"/>
      <c r="E139" s="19"/>
      <c r="F139" s="19"/>
      <c r="G139" s="19"/>
      <c r="H139" s="19"/>
      <c r="I139" s="48"/>
      <c r="J139" s="48"/>
      <c r="K139" s="48"/>
      <c r="L139" s="30"/>
      <c r="M139" s="4"/>
    </row>
    <row r="140" spans="2:13" ht="15.75">
      <c r="B140" s="4"/>
      <c r="C140" s="4"/>
      <c r="D140" s="19"/>
      <c r="E140" s="19"/>
      <c r="F140" s="19"/>
      <c r="G140" s="19"/>
      <c r="H140" s="19"/>
      <c r="I140" s="48"/>
      <c r="J140" s="48"/>
      <c r="K140" s="48"/>
      <c r="L140" s="30"/>
      <c r="M140" s="4"/>
    </row>
    <row r="141" spans="2:13" ht="15.75">
      <c r="B141" s="4"/>
      <c r="C141" s="4"/>
      <c r="D141" s="19"/>
      <c r="E141" s="19"/>
      <c r="F141" s="19"/>
      <c r="G141" s="19"/>
      <c r="H141" s="19"/>
      <c r="I141" s="48"/>
      <c r="J141" s="48"/>
      <c r="K141" s="48"/>
      <c r="L141" s="30"/>
      <c r="M141" s="4"/>
    </row>
    <row r="142" spans="2:13" ht="15.75">
      <c r="B142" s="4"/>
      <c r="C142" s="4"/>
      <c r="D142" s="19"/>
      <c r="E142" s="19"/>
      <c r="F142" s="19"/>
      <c r="G142" s="19"/>
      <c r="H142" s="19"/>
      <c r="I142" s="48"/>
      <c r="J142" s="48"/>
      <c r="K142" s="48"/>
      <c r="L142" s="30"/>
      <c r="M142" s="4"/>
    </row>
    <row r="143" spans="2:13" ht="15.75">
      <c r="B143" s="4"/>
      <c r="C143" s="4"/>
      <c r="D143" s="19"/>
      <c r="E143" s="19"/>
      <c r="F143" s="19"/>
      <c r="G143" s="19"/>
      <c r="H143" s="19"/>
      <c r="I143" s="48"/>
      <c r="J143" s="48"/>
      <c r="K143" s="48"/>
      <c r="L143" s="30"/>
      <c r="M143" s="4"/>
    </row>
    <row r="144" spans="2:13" ht="15.75">
      <c r="B144" s="4"/>
      <c r="C144" s="4"/>
      <c r="D144" s="19"/>
      <c r="E144" s="19"/>
      <c r="F144" s="19"/>
      <c r="G144" s="19"/>
      <c r="H144" s="19"/>
      <c r="I144" s="48"/>
      <c r="J144" s="48"/>
      <c r="K144" s="48"/>
      <c r="L144" s="30"/>
      <c r="M144" s="4"/>
    </row>
    <row r="145" spans="2:13" ht="15.75">
      <c r="B145" s="4"/>
      <c r="C145" s="4"/>
      <c r="D145" s="19"/>
      <c r="E145" s="19"/>
      <c r="F145" s="19"/>
      <c r="G145" s="19"/>
      <c r="H145" s="19"/>
      <c r="I145" s="48"/>
      <c r="J145" s="48"/>
      <c r="K145" s="48"/>
      <c r="L145" s="30"/>
      <c r="M145" s="4"/>
    </row>
    <row r="146" spans="2:13" ht="15.75">
      <c r="B146" s="4"/>
      <c r="C146" s="4"/>
      <c r="D146" s="19"/>
      <c r="E146" s="19"/>
      <c r="F146" s="19"/>
      <c r="G146" s="19"/>
      <c r="H146" s="19"/>
      <c r="I146" s="48"/>
      <c r="J146" s="48"/>
      <c r="K146" s="48"/>
      <c r="L146" s="30"/>
      <c r="M146" s="4"/>
    </row>
    <row r="147" spans="2:13" ht="15.75">
      <c r="B147" s="4"/>
      <c r="C147" s="4"/>
      <c r="D147" s="19"/>
      <c r="E147" s="19"/>
      <c r="F147" s="19"/>
      <c r="G147" s="19"/>
      <c r="H147" s="19"/>
      <c r="I147" s="48"/>
      <c r="J147" s="48"/>
      <c r="K147" s="48"/>
      <c r="L147" s="30"/>
      <c r="M147" s="4"/>
    </row>
    <row r="148" spans="2:13" ht="15.75">
      <c r="B148" s="4"/>
      <c r="C148" s="4"/>
      <c r="D148" s="19"/>
      <c r="E148" s="19"/>
      <c r="F148" s="19"/>
      <c r="G148" s="19"/>
      <c r="H148" s="19"/>
      <c r="I148" s="48"/>
      <c r="J148" s="48"/>
      <c r="K148" s="48"/>
      <c r="L148" s="30"/>
      <c r="M148" s="4"/>
    </row>
    <row r="149" spans="2:13" ht="15.75">
      <c r="B149" s="4"/>
      <c r="C149" s="4"/>
      <c r="D149" s="19"/>
      <c r="E149" s="19"/>
      <c r="F149" s="19"/>
      <c r="G149" s="19"/>
      <c r="H149" s="19"/>
      <c r="I149" s="48"/>
      <c r="J149" s="48"/>
      <c r="K149" s="48"/>
      <c r="L149" s="30"/>
      <c r="M149" s="4"/>
    </row>
    <row r="150" spans="2:13" ht="15.75">
      <c r="B150" s="4"/>
      <c r="C150" s="4"/>
      <c r="D150" s="19"/>
      <c r="E150" s="19"/>
      <c r="F150" s="19"/>
      <c r="G150" s="19"/>
      <c r="H150" s="19"/>
      <c r="I150" s="48"/>
      <c r="J150" s="48"/>
      <c r="K150" s="48"/>
      <c r="L150" s="30"/>
      <c r="M150" s="4"/>
    </row>
    <row r="151" spans="2:13" ht="15.75">
      <c r="B151" s="4"/>
      <c r="C151" s="4"/>
      <c r="D151" s="19"/>
      <c r="E151" s="19"/>
      <c r="F151" s="19"/>
      <c r="G151" s="19"/>
      <c r="H151" s="19"/>
      <c r="I151" s="48"/>
      <c r="J151" s="48"/>
      <c r="K151" s="48"/>
      <c r="L151" s="30"/>
      <c r="M151" s="4"/>
    </row>
    <row r="152" spans="2:13" ht="15.75">
      <c r="B152" s="4"/>
      <c r="C152" s="4"/>
      <c r="D152" s="19"/>
      <c r="E152" s="19"/>
      <c r="F152" s="19"/>
      <c r="G152" s="19"/>
      <c r="H152" s="19"/>
      <c r="I152" s="48"/>
      <c r="J152" s="48"/>
      <c r="K152" s="48"/>
      <c r="L152" s="30"/>
      <c r="M152" s="4"/>
    </row>
    <row r="153" spans="2:13" ht="15.75">
      <c r="B153" s="4"/>
      <c r="C153" s="4"/>
      <c r="D153" s="19"/>
      <c r="E153" s="19"/>
      <c r="F153" s="19"/>
      <c r="G153" s="19"/>
      <c r="H153" s="19"/>
      <c r="I153" s="48"/>
      <c r="J153" s="48"/>
      <c r="K153" s="48"/>
      <c r="L153" s="30"/>
      <c r="M153" s="4"/>
    </row>
    <row r="154" spans="2:13" ht="15.75">
      <c r="B154" s="4"/>
      <c r="C154" s="4"/>
      <c r="D154" s="19"/>
      <c r="E154" s="19"/>
      <c r="F154" s="19"/>
      <c r="G154" s="19"/>
      <c r="H154" s="19"/>
      <c r="I154" s="48"/>
      <c r="J154" s="48"/>
      <c r="K154" s="48"/>
      <c r="L154" s="30"/>
      <c r="M154" s="4"/>
    </row>
    <row r="155" spans="2:13" ht="15.75">
      <c r="B155" s="4"/>
      <c r="C155" s="4"/>
      <c r="D155" s="19"/>
      <c r="E155" s="19"/>
      <c r="F155" s="19"/>
      <c r="G155" s="19"/>
      <c r="H155" s="19"/>
      <c r="I155" s="48"/>
      <c r="J155" s="48"/>
      <c r="K155" s="48"/>
      <c r="L155" s="30"/>
      <c r="M155" s="4"/>
    </row>
    <row r="156" spans="2:13" ht="15.75">
      <c r="B156" s="4"/>
      <c r="C156" s="4"/>
      <c r="D156" s="19"/>
      <c r="E156" s="19"/>
      <c r="F156" s="19"/>
      <c r="G156" s="19"/>
      <c r="H156" s="19"/>
      <c r="I156" s="48"/>
      <c r="J156" s="48"/>
      <c r="K156" s="48"/>
      <c r="L156" s="30"/>
      <c r="M156" s="4"/>
    </row>
    <row r="157" spans="2:13" ht="15.75">
      <c r="B157" s="4"/>
      <c r="C157" s="4"/>
      <c r="D157" s="19"/>
      <c r="E157" s="19"/>
      <c r="F157" s="19"/>
      <c r="G157" s="19"/>
      <c r="H157" s="19"/>
      <c r="I157" s="48"/>
      <c r="J157" s="48"/>
      <c r="K157" s="48"/>
      <c r="L157" s="30"/>
      <c r="M157" s="4"/>
    </row>
    <row r="158" spans="2:13" ht="15.75">
      <c r="B158" s="4"/>
      <c r="C158" s="4"/>
      <c r="D158" s="19"/>
      <c r="E158" s="19"/>
      <c r="F158" s="19"/>
      <c r="G158" s="19"/>
      <c r="H158" s="19"/>
      <c r="I158" s="48"/>
      <c r="J158" s="48"/>
      <c r="K158" s="48"/>
      <c r="L158" s="30"/>
      <c r="M158" s="4"/>
    </row>
    <row r="159" spans="2:13" ht="15.75">
      <c r="B159" s="4"/>
      <c r="C159" s="4"/>
      <c r="D159" s="19"/>
      <c r="E159" s="19"/>
      <c r="F159" s="19"/>
      <c r="G159" s="19"/>
      <c r="H159" s="19"/>
      <c r="I159" s="48"/>
      <c r="J159" s="48"/>
      <c r="K159" s="48"/>
      <c r="L159" s="30"/>
      <c r="M159" s="4"/>
    </row>
    <row r="160" spans="2:13" ht="15.75">
      <c r="B160" s="4"/>
      <c r="C160" s="4"/>
      <c r="D160" s="19"/>
      <c r="E160" s="19"/>
      <c r="F160" s="19"/>
      <c r="G160" s="19"/>
      <c r="H160" s="19"/>
      <c r="I160" s="48"/>
      <c r="J160" s="48"/>
      <c r="K160" s="48"/>
      <c r="L160" s="30"/>
      <c r="M160" s="4"/>
    </row>
    <row r="161" spans="2:13" ht="15.75">
      <c r="B161" s="4"/>
      <c r="C161" s="4"/>
      <c r="D161" s="19"/>
      <c r="E161" s="19"/>
      <c r="F161" s="19"/>
      <c r="G161" s="19"/>
      <c r="H161" s="19"/>
      <c r="I161" s="48"/>
      <c r="J161" s="48"/>
      <c r="K161" s="48"/>
      <c r="L161" s="30"/>
      <c r="M161" s="4"/>
    </row>
    <row r="162" spans="2:13" ht="15.75">
      <c r="B162" s="4"/>
      <c r="C162" s="4"/>
      <c r="D162" s="19"/>
      <c r="E162" s="19"/>
      <c r="F162" s="19"/>
      <c r="G162" s="19"/>
      <c r="H162" s="19"/>
      <c r="I162" s="48"/>
      <c r="J162" s="48"/>
      <c r="K162" s="48"/>
      <c r="L162" s="30"/>
      <c r="M162" s="4"/>
    </row>
    <row r="163" spans="2:13" ht="15.75">
      <c r="B163" s="4"/>
      <c r="C163" s="4"/>
      <c r="D163" s="19"/>
      <c r="E163" s="19"/>
      <c r="F163" s="19"/>
      <c r="G163" s="19"/>
      <c r="H163" s="19"/>
      <c r="I163" s="48"/>
      <c r="J163" s="48"/>
      <c r="K163" s="48"/>
      <c r="L163" s="30"/>
      <c r="M163" s="4"/>
    </row>
    <row r="164" spans="2:13" ht="15.75">
      <c r="B164" s="4"/>
      <c r="C164" s="4"/>
      <c r="D164" s="19"/>
      <c r="E164" s="19"/>
      <c r="F164" s="19"/>
      <c r="G164" s="19"/>
      <c r="H164" s="19"/>
      <c r="I164" s="48"/>
      <c r="J164" s="48"/>
      <c r="K164" s="48"/>
      <c r="L164" s="30"/>
      <c r="M164" s="4"/>
    </row>
    <row r="165" spans="2:13" ht="15.75">
      <c r="B165" s="4"/>
      <c r="C165" s="4"/>
      <c r="D165" s="19"/>
      <c r="E165" s="19"/>
      <c r="F165" s="19"/>
      <c r="G165" s="19"/>
      <c r="H165" s="19"/>
      <c r="I165" s="48"/>
      <c r="J165" s="48"/>
      <c r="K165" s="48"/>
      <c r="L165" s="30"/>
      <c r="M165" s="4"/>
    </row>
    <row r="166" spans="2:13" ht="15.75">
      <c r="B166" s="4"/>
      <c r="C166" s="4"/>
      <c r="D166" s="19"/>
      <c r="E166" s="19"/>
      <c r="F166" s="19"/>
      <c r="G166" s="19"/>
      <c r="H166" s="19"/>
      <c r="I166" s="48"/>
      <c r="J166" s="48"/>
      <c r="K166" s="48"/>
      <c r="L166" s="30"/>
      <c r="M166" s="4"/>
    </row>
    <row r="167" spans="2:13" ht="15.75">
      <c r="B167" s="4"/>
      <c r="C167" s="4"/>
      <c r="D167" s="19"/>
      <c r="E167" s="19"/>
      <c r="F167" s="19"/>
      <c r="G167" s="19"/>
      <c r="H167" s="19"/>
      <c r="I167" s="48"/>
      <c r="J167" s="48"/>
      <c r="K167" s="48"/>
      <c r="L167" s="30"/>
      <c r="M167" s="4"/>
    </row>
    <row r="168" spans="2:13" ht="15.75">
      <c r="B168" s="4"/>
      <c r="C168" s="4"/>
      <c r="D168" s="19"/>
      <c r="E168" s="19"/>
      <c r="F168" s="19"/>
      <c r="G168" s="19"/>
      <c r="H168" s="19"/>
      <c r="I168" s="48"/>
      <c r="J168" s="48"/>
      <c r="K168" s="48"/>
      <c r="L168" s="30"/>
      <c r="M168" s="4"/>
    </row>
    <row r="169" spans="2:13" ht="15.75">
      <c r="B169" s="4"/>
      <c r="C169" s="4"/>
      <c r="D169" s="19"/>
      <c r="E169" s="19"/>
      <c r="F169" s="19"/>
      <c r="G169" s="19"/>
      <c r="H169" s="19"/>
      <c r="I169" s="48"/>
      <c r="J169" s="48"/>
      <c r="K169" s="48"/>
      <c r="L169" s="30"/>
      <c r="M169" s="4"/>
    </row>
  </sheetData>
  <sheetProtection/>
  <mergeCells count="158">
    <mergeCell ref="A97:A98"/>
    <mergeCell ref="C98:G98"/>
    <mergeCell ref="B97:B98"/>
    <mergeCell ref="M95:M96"/>
    <mergeCell ref="M87:M88"/>
    <mergeCell ref="M79:M80"/>
    <mergeCell ref="C92:G92"/>
    <mergeCell ref="M81:M83"/>
    <mergeCell ref="B84:B86"/>
    <mergeCell ref="A84:A86"/>
    <mergeCell ref="C56:C59"/>
    <mergeCell ref="C88:G88"/>
    <mergeCell ref="C71:C75"/>
    <mergeCell ref="E72:E75"/>
    <mergeCell ref="F74:F75"/>
    <mergeCell ref="E63:E65"/>
    <mergeCell ref="C60:G60"/>
    <mergeCell ref="F63:F64"/>
    <mergeCell ref="E58:E59"/>
    <mergeCell ref="D84:D85"/>
    <mergeCell ref="B77:B78"/>
    <mergeCell ref="A39:A41"/>
    <mergeCell ref="A36:A37"/>
    <mergeCell ref="A43:A46"/>
    <mergeCell ref="A47:A49"/>
    <mergeCell ref="C55:G55"/>
    <mergeCell ref="C78:G78"/>
    <mergeCell ref="C76:G76"/>
    <mergeCell ref="D53:D54"/>
    <mergeCell ref="B61:B62"/>
    <mergeCell ref="A91:A92"/>
    <mergeCell ref="A67:A69"/>
    <mergeCell ref="A71:A76"/>
    <mergeCell ref="A100:A105"/>
    <mergeCell ref="M36:M37"/>
    <mergeCell ref="C37:G37"/>
    <mergeCell ref="M39:M41"/>
    <mergeCell ref="D39:D40"/>
    <mergeCell ref="C47:C48"/>
    <mergeCell ref="B50:B51"/>
    <mergeCell ref="B79:B80"/>
    <mergeCell ref="B67:B69"/>
    <mergeCell ref="B56:B60"/>
    <mergeCell ref="B53:B55"/>
    <mergeCell ref="B39:B41"/>
    <mergeCell ref="A106:A110"/>
    <mergeCell ref="A53:A55"/>
    <mergeCell ref="A56:A60"/>
    <mergeCell ref="A61:A62"/>
    <mergeCell ref="A63:A66"/>
    <mergeCell ref="M77:M78"/>
    <mergeCell ref="A11:A12"/>
    <mergeCell ref="A15:A16"/>
    <mergeCell ref="A17:A28"/>
    <mergeCell ref="A31:A33"/>
    <mergeCell ref="A34:A35"/>
    <mergeCell ref="A50:A51"/>
    <mergeCell ref="D43:D45"/>
    <mergeCell ref="M47:M49"/>
    <mergeCell ref="B36:B37"/>
    <mergeCell ref="M43:M46"/>
    <mergeCell ref="M53:M60"/>
    <mergeCell ref="E53:E54"/>
    <mergeCell ref="F53:F54"/>
    <mergeCell ref="M67:M69"/>
    <mergeCell ref="M71:M76"/>
    <mergeCell ref="M61:M66"/>
    <mergeCell ref="M50:M51"/>
    <mergeCell ref="C39:C40"/>
    <mergeCell ref="C105:G105"/>
    <mergeCell ref="F100:F104"/>
    <mergeCell ref="B116:D116"/>
    <mergeCell ref="I116:J116"/>
    <mergeCell ref="B119:D119"/>
    <mergeCell ref="D71:D75"/>
    <mergeCell ref="C86:G86"/>
    <mergeCell ref="C83:G83"/>
    <mergeCell ref="E106:E109"/>
    <mergeCell ref="B120:D120"/>
    <mergeCell ref="B47:B49"/>
    <mergeCell ref="C41:G41"/>
    <mergeCell ref="B43:B46"/>
    <mergeCell ref="C46:G46"/>
    <mergeCell ref="B91:B92"/>
    <mergeCell ref="B100:B105"/>
    <mergeCell ref="C49:G49"/>
    <mergeCell ref="F47:F48"/>
    <mergeCell ref="C63:C65"/>
    <mergeCell ref="B121:D121"/>
    <mergeCell ref="B93:B94"/>
    <mergeCell ref="B89:B90"/>
    <mergeCell ref="C90:G90"/>
    <mergeCell ref="C100:C104"/>
    <mergeCell ref="C84:C85"/>
    <mergeCell ref="B87:B88"/>
    <mergeCell ref="D100:D104"/>
    <mergeCell ref="B95:B96"/>
    <mergeCell ref="C96:G96"/>
    <mergeCell ref="B15:B16"/>
    <mergeCell ref="B17:B28"/>
    <mergeCell ref="C28:G28"/>
    <mergeCell ref="B63:B66"/>
    <mergeCell ref="D63:D65"/>
    <mergeCell ref="D58:D59"/>
    <mergeCell ref="C66:G66"/>
    <mergeCell ref="C53:C54"/>
    <mergeCell ref="C51:G51"/>
    <mergeCell ref="D47:D48"/>
    <mergeCell ref="C43:C45"/>
    <mergeCell ref="B106:B110"/>
    <mergeCell ref="E100:E104"/>
    <mergeCell ref="G47:G48"/>
    <mergeCell ref="C62:G62"/>
    <mergeCell ref="B71:B76"/>
    <mergeCell ref="F72:F73"/>
    <mergeCell ref="C69:G69"/>
    <mergeCell ref="C81:C82"/>
    <mergeCell ref="E84:E85"/>
    <mergeCell ref="F84:F85"/>
    <mergeCell ref="C80:G80"/>
    <mergeCell ref="M100:M110"/>
    <mergeCell ref="C110:G110"/>
    <mergeCell ref="F106:F109"/>
    <mergeCell ref="M89:M90"/>
    <mergeCell ref="M91:M92"/>
    <mergeCell ref="D106:D109"/>
    <mergeCell ref="C106:C109"/>
    <mergeCell ref="M93:M94"/>
    <mergeCell ref="C94:G94"/>
    <mergeCell ref="B34:B35"/>
    <mergeCell ref="C33:G33"/>
    <mergeCell ref="M17:M33"/>
    <mergeCell ref="C29:C32"/>
    <mergeCell ref="D29:D32"/>
    <mergeCell ref="M84:M86"/>
    <mergeCell ref="M34:M35"/>
    <mergeCell ref="B29:B33"/>
    <mergeCell ref="F29:F32"/>
    <mergeCell ref="E24:E27"/>
    <mergeCell ref="F24:F27"/>
    <mergeCell ref="C35:G35"/>
    <mergeCell ref="E29:E32"/>
    <mergeCell ref="C17:C27"/>
    <mergeCell ref="D17:D27"/>
    <mergeCell ref="J2:M2"/>
    <mergeCell ref="H11:L11"/>
    <mergeCell ref="L8:M8"/>
    <mergeCell ref="M15:M16"/>
    <mergeCell ref="C16:G16"/>
    <mergeCell ref="E17:E23"/>
    <mergeCell ref="F17:F23"/>
    <mergeCell ref="B11:B12"/>
    <mergeCell ref="C11:C12"/>
    <mergeCell ref="D11:G11"/>
    <mergeCell ref="A9:M9"/>
    <mergeCell ref="J4:M4"/>
    <mergeCell ref="J5:M7"/>
    <mergeCell ref="M11:M12"/>
  </mergeCells>
  <printOptions/>
  <pageMargins left="0.5905511811023623" right="0.2362204724409449" top="0.5118110236220472" bottom="0.35433070866141736" header="0.5118110236220472" footer="0.35433070866141736"/>
  <pageSetup fitToHeight="0" fitToWidth="1" horizontalDpi="600" verticalDpi="600" orientation="landscape" paperSize="9" scale="62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86"/>
  <sheetViews>
    <sheetView view="pageBreakPreview" zoomScale="75" zoomScaleSheetLayoutView="75" zoomScalePageLayoutView="0" workbookViewId="0" topLeftCell="A1">
      <selection activeCell="I2" sqref="I2:L2"/>
    </sheetView>
  </sheetViews>
  <sheetFormatPr defaultColWidth="17.7109375" defaultRowHeight="12.75" outlineLevelCol="1"/>
  <cols>
    <col min="1" max="1" width="17.7109375" style="4" customWidth="1"/>
    <col min="2" max="2" width="17.7109375" style="17" customWidth="1"/>
    <col min="3" max="3" width="29.8515625" style="4" customWidth="1"/>
    <col min="4" max="7" width="17.7109375" style="19" customWidth="1"/>
    <col min="8" max="8" width="17.8515625" style="19" customWidth="1" outlineLevel="1"/>
    <col min="9" max="10" width="17.7109375" style="42" customWidth="1"/>
    <col min="11" max="11" width="17.7109375" style="42" hidden="1" customWidth="1"/>
    <col min="12" max="12" width="17.7109375" style="42" customWidth="1"/>
    <col min="13" max="16384" width="17.7109375" style="4" customWidth="1"/>
  </cols>
  <sheetData>
    <row r="2" spans="6:12" ht="71.25" customHeight="1">
      <c r="F2" s="23"/>
      <c r="G2" s="23"/>
      <c r="H2" s="23"/>
      <c r="I2" s="173" t="s">
        <v>279</v>
      </c>
      <c r="J2" s="173"/>
      <c r="K2" s="173"/>
      <c r="L2" s="173"/>
    </row>
    <row r="3" spans="6:12" ht="15.75" customHeight="1">
      <c r="F3" s="23"/>
      <c r="G3" s="23"/>
      <c r="H3" s="23"/>
      <c r="I3" s="41"/>
      <c r="J3" s="41"/>
      <c r="K3" s="41"/>
      <c r="L3" s="41"/>
    </row>
    <row r="4" spans="6:12" ht="15.75" customHeight="1">
      <c r="F4" s="23"/>
      <c r="G4" s="23"/>
      <c r="H4" s="23"/>
      <c r="I4" s="228" t="s">
        <v>270</v>
      </c>
      <c r="J4" s="228"/>
      <c r="K4" s="228"/>
      <c r="L4" s="228"/>
    </row>
    <row r="5" spans="6:12" ht="15.75" customHeight="1">
      <c r="F5" s="23"/>
      <c r="G5" s="23"/>
      <c r="H5" s="23"/>
      <c r="I5" s="228" t="s">
        <v>137</v>
      </c>
      <c r="J5" s="228"/>
      <c r="K5" s="228"/>
      <c r="L5" s="228"/>
    </row>
    <row r="6" spans="6:12" ht="15.75" customHeight="1">
      <c r="F6" s="23"/>
      <c r="G6" s="23"/>
      <c r="H6" s="23"/>
      <c r="I6" s="228"/>
      <c r="J6" s="228"/>
      <c r="K6" s="228"/>
      <c r="L6" s="228"/>
    </row>
    <row r="7" spans="6:12" ht="15.75" customHeight="1">
      <c r="F7" s="23"/>
      <c r="G7" s="23"/>
      <c r="H7" s="23"/>
      <c r="I7" s="41"/>
      <c r="J7" s="41"/>
      <c r="K7" s="41"/>
      <c r="L7" s="41"/>
    </row>
    <row r="8" spans="1:12" ht="18.75">
      <c r="A8" s="239" t="s">
        <v>142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</row>
    <row r="9" spans="1:14" ht="18" customHeight="1">
      <c r="A9" s="239" t="s">
        <v>147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75"/>
      <c r="N9" s="75"/>
    </row>
    <row r="10" spans="1:14" ht="21.75" customHeight="1">
      <c r="A10" s="239" t="s">
        <v>143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75"/>
      <c r="N10" s="75"/>
    </row>
    <row r="11" spans="1:32" ht="18.75">
      <c r="A11" s="239" t="s">
        <v>144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75"/>
      <c r="N11" s="7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8.75">
      <c r="A12" s="239" t="s">
        <v>145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75"/>
      <c r="N12" s="7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8.75">
      <c r="A13" s="239" t="s">
        <v>146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75"/>
      <c r="N13" s="7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8.75">
      <c r="A14" s="1"/>
      <c r="B14" s="1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33" customHeight="1">
      <c r="A15" s="234" t="s">
        <v>17</v>
      </c>
      <c r="B15" s="208" t="s">
        <v>1</v>
      </c>
      <c r="C15" s="208" t="s">
        <v>2</v>
      </c>
      <c r="D15" s="220" t="s">
        <v>3</v>
      </c>
      <c r="E15" s="220"/>
      <c r="F15" s="220"/>
      <c r="G15" s="220"/>
      <c r="H15" s="124"/>
      <c r="I15" s="215"/>
      <c r="J15" s="215"/>
      <c r="K15" s="215"/>
      <c r="L15" s="21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31.5">
      <c r="A16" s="235"/>
      <c r="B16" s="209"/>
      <c r="C16" s="209"/>
      <c r="D16" s="20" t="s">
        <v>4</v>
      </c>
      <c r="E16" s="20" t="s">
        <v>5</v>
      </c>
      <c r="F16" s="20" t="s">
        <v>6</v>
      </c>
      <c r="G16" s="20" t="s">
        <v>7</v>
      </c>
      <c r="H16" s="2" t="s">
        <v>102</v>
      </c>
      <c r="I16" s="2" t="s">
        <v>139</v>
      </c>
      <c r="J16" s="2" t="s">
        <v>140</v>
      </c>
      <c r="K16" s="2" t="s">
        <v>252</v>
      </c>
      <c r="L16" s="28" t="s">
        <v>271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47.25">
      <c r="A17" s="231" t="s">
        <v>10</v>
      </c>
      <c r="B17" s="231" t="s">
        <v>63</v>
      </c>
      <c r="C17" s="18" t="s">
        <v>11</v>
      </c>
      <c r="D17" s="132" t="s">
        <v>28</v>
      </c>
      <c r="E17" s="132" t="s">
        <v>28</v>
      </c>
      <c r="F17" s="132" t="s">
        <v>28</v>
      </c>
      <c r="G17" s="132" t="s">
        <v>28</v>
      </c>
      <c r="H17" s="106">
        <f>SUM(H19:H21)</f>
        <v>210461.32540000003</v>
      </c>
      <c r="I17" s="106">
        <f>SUM(I19:I21)</f>
        <v>143435.64100000003</v>
      </c>
      <c r="J17" s="106">
        <f>SUM(J19:J21)</f>
        <v>143435.64100000003</v>
      </c>
      <c r="K17" s="106" t="e">
        <f>SUM(K19:K21)</f>
        <v>#REF!</v>
      </c>
      <c r="L17" s="106">
        <f>I17+J17+H17</f>
        <v>497332.6074000001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>
      <c r="A18" s="232"/>
      <c r="B18" s="232"/>
      <c r="C18" s="18" t="s">
        <v>12</v>
      </c>
      <c r="D18" s="132"/>
      <c r="E18" s="132"/>
      <c r="F18" s="132"/>
      <c r="G18" s="132"/>
      <c r="H18" s="106"/>
      <c r="I18" s="106"/>
      <c r="J18" s="106"/>
      <c r="K18" s="106"/>
      <c r="L18" s="106"/>
      <c r="M18" s="87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31.5">
      <c r="A19" s="232"/>
      <c r="B19" s="232"/>
      <c r="C19" s="38" t="s">
        <v>56</v>
      </c>
      <c r="D19" s="132">
        <v>241</v>
      </c>
      <c r="E19" s="132" t="s">
        <v>61</v>
      </c>
      <c r="F19" s="132" t="s">
        <v>117</v>
      </c>
      <c r="G19" s="132" t="s">
        <v>28</v>
      </c>
      <c r="H19" s="106">
        <f>H30</f>
        <v>4337.710999999999</v>
      </c>
      <c r="I19" s="106">
        <f>I30</f>
        <v>4327.411</v>
      </c>
      <c r="J19" s="106">
        <f>J30</f>
        <v>4327.411</v>
      </c>
      <c r="K19" s="106">
        <f>K30</f>
        <v>4327.411</v>
      </c>
      <c r="L19" s="106">
        <f>I19+J19+H19</f>
        <v>12992.533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47.25">
      <c r="A20" s="232"/>
      <c r="B20" s="232"/>
      <c r="C20" s="38" t="s">
        <v>36</v>
      </c>
      <c r="D20" s="132">
        <v>244</v>
      </c>
      <c r="E20" s="132" t="s">
        <v>28</v>
      </c>
      <c r="F20" s="132" t="s">
        <v>28</v>
      </c>
      <c r="G20" s="132" t="s">
        <v>28</v>
      </c>
      <c r="H20" s="106">
        <f>H24+H27+H33</f>
        <v>206123.61440000002</v>
      </c>
      <c r="I20" s="106">
        <f>I24+I27+I33</f>
        <v>139108.23000000004</v>
      </c>
      <c r="J20" s="106">
        <f>J24+J27+J33</f>
        <v>139108.23000000004</v>
      </c>
      <c r="K20" s="106" t="e">
        <f>K24+K27+K33</f>
        <v>#REF!</v>
      </c>
      <c r="L20" s="106">
        <f>I20+J20+H20</f>
        <v>484340.0744000001</v>
      </c>
      <c r="M20" s="1"/>
      <c r="N20" s="8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63">
      <c r="A21" s="233"/>
      <c r="B21" s="233"/>
      <c r="C21" s="38" t="s">
        <v>59</v>
      </c>
      <c r="D21" s="132">
        <v>247</v>
      </c>
      <c r="E21" s="132" t="s">
        <v>38</v>
      </c>
      <c r="F21" s="132" t="s">
        <v>118</v>
      </c>
      <c r="G21" s="132" t="s">
        <v>58</v>
      </c>
      <c r="H21" s="106">
        <f>H34</f>
        <v>0</v>
      </c>
      <c r="I21" s="106">
        <f>I34</f>
        <v>0</v>
      </c>
      <c r="J21" s="106">
        <f>J34</f>
        <v>0</v>
      </c>
      <c r="K21" s="106">
        <f>K34</f>
        <v>0</v>
      </c>
      <c r="L21" s="106">
        <f>SUM(H21:J21)</f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s="134" customFormat="1" ht="47.25">
      <c r="A22" s="180" t="s">
        <v>18</v>
      </c>
      <c r="B22" s="180" t="s">
        <v>64</v>
      </c>
      <c r="C22" s="58" t="s">
        <v>11</v>
      </c>
      <c r="D22" s="133">
        <v>244</v>
      </c>
      <c r="E22" s="133" t="s">
        <v>38</v>
      </c>
      <c r="F22" s="133" t="s">
        <v>119</v>
      </c>
      <c r="G22" s="133" t="s">
        <v>28</v>
      </c>
      <c r="H22" s="106">
        <f>H24</f>
        <v>50749.6184</v>
      </c>
      <c r="I22" s="106">
        <f>I24</f>
        <v>27222.567000000003</v>
      </c>
      <c r="J22" s="106">
        <f>J24</f>
        <v>27222.567000000003</v>
      </c>
      <c r="K22" s="106">
        <f>K24</f>
        <v>27472.317000000003</v>
      </c>
      <c r="L22" s="106">
        <f>I22+J22+H22</f>
        <v>105194.7524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ht="15.75">
      <c r="A23" s="180"/>
      <c r="B23" s="180"/>
      <c r="C23" s="54" t="s">
        <v>12</v>
      </c>
      <c r="D23" s="52"/>
      <c r="E23" s="52"/>
      <c r="F23" s="52"/>
      <c r="G23" s="52"/>
      <c r="H23" s="52"/>
      <c r="I23" s="80"/>
      <c r="J23" s="80"/>
      <c r="K23" s="80"/>
      <c r="L23" s="8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47.25">
      <c r="A24" s="180"/>
      <c r="B24" s="180"/>
      <c r="C24" s="40" t="s">
        <v>36</v>
      </c>
      <c r="D24" s="52">
        <v>244</v>
      </c>
      <c r="E24" s="52" t="s">
        <v>38</v>
      </c>
      <c r="F24" s="52" t="s">
        <v>119</v>
      </c>
      <c r="G24" s="52" t="s">
        <v>28</v>
      </c>
      <c r="H24" s="80">
        <f>'ППП2-1'!H59</f>
        <v>50749.6184</v>
      </c>
      <c r="I24" s="80">
        <f>'ППП2-1'!I59</f>
        <v>27222.567000000003</v>
      </c>
      <c r="J24" s="80">
        <f>'ППП2-1'!J59</f>
        <v>27222.567000000003</v>
      </c>
      <c r="K24" s="80">
        <f>'ППП2-1'!K59</f>
        <v>27472.317000000003</v>
      </c>
      <c r="L24" s="80">
        <f>I24+J24+H24</f>
        <v>105194.7524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s="134" customFormat="1" ht="47.25">
      <c r="A25" s="180" t="s">
        <v>65</v>
      </c>
      <c r="B25" s="180" t="s">
        <v>68</v>
      </c>
      <c r="C25" s="58" t="s">
        <v>11</v>
      </c>
      <c r="D25" s="133">
        <v>244</v>
      </c>
      <c r="E25" s="133" t="s">
        <v>38</v>
      </c>
      <c r="F25" s="133" t="s">
        <v>120</v>
      </c>
      <c r="G25" s="133" t="s">
        <v>28</v>
      </c>
      <c r="H25" s="106">
        <f>H27</f>
        <v>67289.9</v>
      </c>
      <c r="I25" s="106">
        <f>I27</f>
        <v>28196.459</v>
      </c>
      <c r="J25" s="106">
        <f>J27</f>
        <v>28196.459</v>
      </c>
      <c r="K25" s="106">
        <f>K27</f>
        <v>28196.459</v>
      </c>
      <c r="L25" s="106">
        <f>I25+J25+H25</f>
        <v>123682.818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 ht="15.75">
      <c r="A26" s="180"/>
      <c r="B26" s="180"/>
      <c r="C26" s="54" t="s">
        <v>12</v>
      </c>
      <c r="D26" s="52"/>
      <c r="E26" s="52"/>
      <c r="F26" s="52"/>
      <c r="G26" s="52"/>
      <c r="H26" s="52"/>
      <c r="I26" s="80"/>
      <c r="J26" s="80"/>
      <c r="K26" s="80"/>
      <c r="L26" s="8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47.25">
      <c r="A27" s="180"/>
      <c r="B27" s="180"/>
      <c r="C27" s="40" t="s">
        <v>36</v>
      </c>
      <c r="D27" s="52">
        <v>244</v>
      </c>
      <c r="E27" s="52" t="s">
        <v>38</v>
      </c>
      <c r="F27" s="52" t="s">
        <v>120</v>
      </c>
      <c r="G27" s="52" t="s">
        <v>28</v>
      </c>
      <c r="H27" s="80">
        <f>'ППП2-2'!H35</f>
        <v>67289.9</v>
      </c>
      <c r="I27" s="80">
        <f>'ППП2-2'!I35</f>
        <v>28196.459</v>
      </c>
      <c r="J27" s="80">
        <f>'ППП2-2'!J35</f>
        <v>28196.459</v>
      </c>
      <c r="K27" s="80">
        <f>'ППП2-2'!K35</f>
        <v>28196.459</v>
      </c>
      <c r="L27" s="80">
        <f>I27+J27+H27</f>
        <v>123682.818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s="134" customFormat="1" ht="45.75" customHeight="1">
      <c r="A28" s="180" t="s">
        <v>66</v>
      </c>
      <c r="B28" s="180" t="s">
        <v>69</v>
      </c>
      <c r="C28" s="58" t="s">
        <v>11</v>
      </c>
      <c r="D28" s="133">
        <v>241</v>
      </c>
      <c r="E28" s="133" t="s">
        <v>61</v>
      </c>
      <c r="F28" s="133" t="s">
        <v>117</v>
      </c>
      <c r="G28" s="133" t="s">
        <v>28</v>
      </c>
      <c r="H28" s="106">
        <f>H30</f>
        <v>4337.710999999999</v>
      </c>
      <c r="I28" s="106">
        <f>I30</f>
        <v>4327.411</v>
      </c>
      <c r="J28" s="106">
        <f>J30</f>
        <v>4327.411</v>
      </c>
      <c r="K28" s="106">
        <f>K30</f>
        <v>4327.411</v>
      </c>
      <c r="L28" s="106">
        <f>I28+J28+H28</f>
        <v>12992.533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2" ht="36.75" customHeight="1">
      <c r="A29" s="180"/>
      <c r="B29" s="180"/>
      <c r="C29" s="54" t="s">
        <v>12</v>
      </c>
      <c r="D29" s="52"/>
      <c r="E29" s="52"/>
      <c r="F29" s="52"/>
      <c r="G29" s="52"/>
      <c r="H29" s="80"/>
      <c r="I29" s="80"/>
      <c r="J29" s="80"/>
      <c r="K29" s="80"/>
      <c r="L29" s="8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42" customHeight="1">
      <c r="A30" s="180"/>
      <c r="B30" s="180"/>
      <c r="C30" s="40" t="s">
        <v>56</v>
      </c>
      <c r="D30" s="52">
        <v>241</v>
      </c>
      <c r="E30" s="52" t="s">
        <v>61</v>
      </c>
      <c r="F30" s="52" t="s">
        <v>117</v>
      </c>
      <c r="G30" s="52" t="s">
        <v>28</v>
      </c>
      <c r="H30" s="80">
        <f>'ППП2-3'!H32</f>
        <v>4337.710999999999</v>
      </c>
      <c r="I30" s="80">
        <f>'ППП2-3'!I32</f>
        <v>4327.411</v>
      </c>
      <c r="J30" s="80">
        <f>'ППП2-3'!J32</f>
        <v>4327.411</v>
      </c>
      <c r="K30" s="80">
        <f>'ППП2-3'!K32</f>
        <v>4327.411</v>
      </c>
      <c r="L30" s="80">
        <f>I30+J30+H30</f>
        <v>12992.533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s="134" customFormat="1" ht="31.5">
      <c r="A31" s="164" t="s">
        <v>67</v>
      </c>
      <c r="B31" s="164" t="s">
        <v>70</v>
      </c>
      <c r="C31" s="58" t="s">
        <v>13</v>
      </c>
      <c r="D31" s="133" t="s">
        <v>28</v>
      </c>
      <c r="E31" s="133" t="s">
        <v>28</v>
      </c>
      <c r="F31" s="133" t="s">
        <v>121</v>
      </c>
      <c r="G31" s="133" t="s">
        <v>28</v>
      </c>
      <c r="H31" s="106">
        <f>H33+H34</f>
        <v>88084.09600000002</v>
      </c>
      <c r="I31" s="106">
        <f>I33+I34</f>
        <v>83689.20400000003</v>
      </c>
      <c r="J31" s="106">
        <f>J33+J34</f>
        <v>83689.20400000003</v>
      </c>
      <c r="K31" s="106" t="e">
        <f>K33+K34</f>
        <v>#REF!</v>
      </c>
      <c r="L31" s="106">
        <f>I31+J31+H31</f>
        <v>255462.50400000007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32" ht="15.75">
      <c r="A32" s="229"/>
      <c r="B32" s="165"/>
      <c r="C32" s="129" t="s">
        <v>12</v>
      </c>
      <c r="D32" s="127"/>
      <c r="E32" s="127"/>
      <c r="F32" s="127"/>
      <c r="G32" s="127"/>
      <c r="H32" s="127"/>
      <c r="I32" s="81"/>
      <c r="J32" s="80"/>
      <c r="K32" s="80"/>
      <c r="L32" s="80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47.25">
      <c r="A33" s="229"/>
      <c r="B33" s="165"/>
      <c r="C33" s="40" t="s">
        <v>36</v>
      </c>
      <c r="D33" s="52">
        <v>244</v>
      </c>
      <c r="E33" s="52" t="s">
        <v>28</v>
      </c>
      <c r="F33" s="52" t="s">
        <v>121</v>
      </c>
      <c r="G33" s="52" t="s">
        <v>28</v>
      </c>
      <c r="H33" s="80">
        <f>'ППП2-4'!H113</f>
        <v>88084.09600000002</v>
      </c>
      <c r="I33" s="80">
        <f>'ППП2-4'!I113</f>
        <v>83689.20400000003</v>
      </c>
      <c r="J33" s="80">
        <f>'ППП2-4'!J113</f>
        <v>83689.20400000003</v>
      </c>
      <c r="K33" s="80" t="e">
        <f>'ППП2-4'!K113</f>
        <v>#REF!</v>
      </c>
      <c r="L33" s="80">
        <f>I33+J33+H33</f>
        <v>255462.50400000007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63">
      <c r="A34" s="230"/>
      <c r="B34" s="166"/>
      <c r="C34" s="40" t="s">
        <v>59</v>
      </c>
      <c r="D34" s="52">
        <v>247</v>
      </c>
      <c r="E34" s="52" t="s">
        <v>38</v>
      </c>
      <c r="F34" s="52" t="s">
        <v>118</v>
      </c>
      <c r="G34" s="52" t="s">
        <v>58</v>
      </c>
      <c r="H34" s="80">
        <f>'ППП2-4'!H112</f>
        <v>0</v>
      </c>
      <c r="I34" s="80">
        <f>'ППП2-4'!I112</f>
        <v>0</v>
      </c>
      <c r="J34" s="80">
        <f aca="true" t="shared" si="0" ref="J34:J43">I34</f>
        <v>0</v>
      </c>
      <c r="K34" s="80">
        <f aca="true" t="shared" si="1" ref="K34:K45">J34</f>
        <v>0</v>
      </c>
      <c r="L34" s="80">
        <f aca="true" t="shared" si="2" ref="L34:L43">SUM(I34:K34)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31.5" customHeight="1" hidden="1">
      <c r="A35" s="164" t="s">
        <v>15</v>
      </c>
      <c r="B35" s="164"/>
      <c r="C35" s="54" t="s">
        <v>13</v>
      </c>
      <c r="D35" s="52"/>
      <c r="E35" s="52"/>
      <c r="F35" s="52"/>
      <c r="G35" s="52"/>
      <c r="H35" s="53"/>
      <c r="I35" s="53"/>
      <c r="J35" s="80">
        <f t="shared" si="0"/>
        <v>0</v>
      </c>
      <c r="K35" s="80">
        <f t="shared" si="1"/>
        <v>0</v>
      </c>
      <c r="L35" s="80">
        <f t="shared" si="2"/>
        <v>0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.75" hidden="1">
      <c r="A36" s="236"/>
      <c r="B36" s="229"/>
      <c r="C36" s="129" t="s">
        <v>12</v>
      </c>
      <c r="D36" s="127"/>
      <c r="E36" s="127"/>
      <c r="F36" s="127"/>
      <c r="G36" s="127"/>
      <c r="H36" s="104"/>
      <c r="I36" s="104"/>
      <c r="J36" s="80">
        <f t="shared" si="0"/>
        <v>0</v>
      </c>
      <c r="K36" s="80">
        <f t="shared" si="1"/>
        <v>0</v>
      </c>
      <c r="L36" s="80">
        <f t="shared" si="2"/>
        <v>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5.75" hidden="1">
      <c r="A37" s="236"/>
      <c r="B37" s="229"/>
      <c r="C37" s="54"/>
      <c r="D37" s="52"/>
      <c r="E37" s="52" t="s">
        <v>28</v>
      </c>
      <c r="F37" s="52" t="s">
        <v>28</v>
      </c>
      <c r="G37" s="52" t="s">
        <v>28</v>
      </c>
      <c r="H37" s="53"/>
      <c r="I37" s="53"/>
      <c r="J37" s="80">
        <f t="shared" si="0"/>
        <v>0</v>
      </c>
      <c r="K37" s="80">
        <f t="shared" si="1"/>
        <v>0</v>
      </c>
      <c r="L37" s="80">
        <f t="shared" si="2"/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5.75" hidden="1">
      <c r="A38" s="237"/>
      <c r="B38" s="230"/>
      <c r="C38" s="54"/>
      <c r="D38" s="52"/>
      <c r="E38" s="52" t="s">
        <v>28</v>
      </c>
      <c r="F38" s="52" t="s">
        <v>28</v>
      </c>
      <c r="G38" s="52" t="s">
        <v>28</v>
      </c>
      <c r="H38" s="53"/>
      <c r="I38" s="53"/>
      <c r="J38" s="80">
        <f t="shared" si="0"/>
        <v>0</v>
      </c>
      <c r="K38" s="80">
        <f t="shared" si="1"/>
        <v>0</v>
      </c>
      <c r="L38" s="80">
        <f t="shared" si="2"/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31.5" customHeight="1" hidden="1">
      <c r="A39" s="164" t="s">
        <v>16</v>
      </c>
      <c r="B39" s="164"/>
      <c r="C39" s="130" t="s">
        <v>13</v>
      </c>
      <c r="D39" s="128"/>
      <c r="E39" s="128"/>
      <c r="F39" s="128"/>
      <c r="G39" s="128"/>
      <c r="H39" s="105"/>
      <c r="I39" s="105"/>
      <c r="J39" s="80">
        <f t="shared" si="0"/>
        <v>0</v>
      </c>
      <c r="K39" s="80">
        <f t="shared" si="1"/>
        <v>0</v>
      </c>
      <c r="L39" s="80">
        <f t="shared" si="2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.75" hidden="1">
      <c r="A40" s="229"/>
      <c r="B40" s="229"/>
      <c r="C40" s="54" t="s">
        <v>12</v>
      </c>
      <c r="D40" s="52"/>
      <c r="E40" s="52"/>
      <c r="F40" s="52"/>
      <c r="G40" s="52"/>
      <c r="H40" s="53"/>
      <c r="I40" s="53"/>
      <c r="J40" s="80">
        <f t="shared" si="0"/>
        <v>0</v>
      </c>
      <c r="K40" s="80">
        <f t="shared" si="1"/>
        <v>0</v>
      </c>
      <c r="L40" s="80">
        <f t="shared" si="2"/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.75" hidden="1">
      <c r="A41" s="229"/>
      <c r="B41" s="229"/>
      <c r="C41" s="54"/>
      <c r="D41" s="52"/>
      <c r="E41" s="52" t="s">
        <v>28</v>
      </c>
      <c r="F41" s="52" t="s">
        <v>28</v>
      </c>
      <c r="G41" s="52" t="s">
        <v>28</v>
      </c>
      <c r="H41" s="53"/>
      <c r="I41" s="53"/>
      <c r="J41" s="80">
        <f t="shared" si="0"/>
        <v>0</v>
      </c>
      <c r="K41" s="80">
        <f t="shared" si="1"/>
        <v>0</v>
      </c>
      <c r="L41" s="80">
        <f t="shared" si="2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.75" hidden="1">
      <c r="A42" s="230"/>
      <c r="B42" s="230"/>
      <c r="C42" s="54"/>
      <c r="D42" s="52"/>
      <c r="E42" s="52" t="s">
        <v>28</v>
      </c>
      <c r="F42" s="52" t="s">
        <v>28</v>
      </c>
      <c r="G42" s="52" t="s">
        <v>28</v>
      </c>
      <c r="H42" s="53"/>
      <c r="I42" s="53"/>
      <c r="J42" s="80">
        <f t="shared" si="0"/>
        <v>0</v>
      </c>
      <c r="K42" s="80">
        <f t="shared" si="1"/>
        <v>0</v>
      </c>
      <c r="L42" s="80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s="134" customFormat="1" ht="47.25">
      <c r="A43" s="180" t="s">
        <v>154</v>
      </c>
      <c r="B43" s="180" t="s">
        <v>138</v>
      </c>
      <c r="C43" s="58" t="s">
        <v>11</v>
      </c>
      <c r="D43" s="133" t="s">
        <v>28</v>
      </c>
      <c r="E43" s="133" t="s">
        <v>28</v>
      </c>
      <c r="F43" s="135" t="s">
        <v>135</v>
      </c>
      <c r="G43" s="133" t="s">
        <v>28</v>
      </c>
      <c r="H43" s="106">
        <f>H45</f>
        <v>0</v>
      </c>
      <c r="I43" s="106">
        <f>I45</f>
        <v>0</v>
      </c>
      <c r="J43" s="106">
        <f t="shared" si="0"/>
        <v>0</v>
      </c>
      <c r="K43" s="106">
        <f t="shared" si="1"/>
        <v>0</v>
      </c>
      <c r="L43" s="106">
        <f t="shared" si="2"/>
        <v>0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2" ht="15.75">
      <c r="A44" s="180"/>
      <c r="B44" s="180"/>
      <c r="C44" s="54" t="s">
        <v>12</v>
      </c>
      <c r="D44" s="52"/>
      <c r="E44" s="52"/>
      <c r="F44" s="52"/>
      <c r="G44" s="52"/>
      <c r="H44" s="80"/>
      <c r="I44" s="80"/>
      <c r="J44" s="80"/>
      <c r="K44" s="80"/>
      <c r="L44" s="80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68.25" customHeight="1">
      <c r="A45" s="180"/>
      <c r="B45" s="180"/>
      <c r="C45" s="40" t="s">
        <v>36</v>
      </c>
      <c r="D45" s="52" t="s">
        <v>37</v>
      </c>
      <c r="E45" s="52" t="s">
        <v>134</v>
      </c>
      <c r="F45" s="131" t="s">
        <v>135</v>
      </c>
      <c r="G45" s="52" t="s">
        <v>58</v>
      </c>
      <c r="H45" s="80">
        <v>0</v>
      </c>
      <c r="I45" s="80">
        <v>0</v>
      </c>
      <c r="J45" s="80">
        <f>I45</f>
        <v>0</v>
      </c>
      <c r="K45" s="80">
        <f t="shared" si="1"/>
        <v>0</v>
      </c>
      <c r="L45" s="80">
        <f>SUM(I45:K45)</f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s="140" customFormat="1" ht="15.75">
      <c r="A46" s="137"/>
      <c r="B46" s="137"/>
      <c r="C46" s="138"/>
      <c r="D46" s="139"/>
      <c r="E46" s="139"/>
      <c r="F46" s="139"/>
      <c r="G46" s="139"/>
      <c r="H46" s="139"/>
      <c r="I46" s="139"/>
      <c r="J46" s="139"/>
      <c r="K46" s="139"/>
      <c r="L46" s="139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</row>
    <row r="47" spans="1:32" s="140" customFormat="1" ht="15.7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</row>
    <row r="48" spans="1:32" s="140" customFormat="1" ht="15.75" customHeight="1" hidden="1">
      <c r="A48" s="141" t="s">
        <v>71</v>
      </c>
      <c r="B48" s="136"/>
      <c r="C48" s="136"/>
      <c r="D48" s="136"/>
      <c r="E48" s="142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</row>
    <row r="49" spans="1:32" s="140" customFormat="1" ht="15.75" customHeight="1" hidden="1">
      <c r="A49" s="136"/>
      <c r="B49" s="136"/>
      <c r="C49" s="136"/>
      <c r="D49" s="136"/>
      <c r="E49" s="136" t="s">
        <v>30</v>
      </c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</row>
    <row r="50" spans="1:32" s="140" customFormat="1" ht="15.75">
      <c r="A50" s="238"/>
      <c r="B50" s="238"/>
      <c r="C50" s="238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</row>
    <row r="51" spans="1:32" s="140" customFormat="1" ht="15.75">
      <c r="A51" s="136"/>
      <c r="B51" s="136"/>
      <c r="C51" s="136"/>
      <c r="D51" s="136"/>
      <c r="E51" s="136"/>
      <c r="F51" s="136"/>
      <c r="G51" s="136"/>
      <c r="H51" s="87"/>
      <c r="I51" s="87"/>
      <c r="J51" s="87"/>
      <c r="K51" s="87"/>
      <c r="L51" s="87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</row>
    <row r="52" spans="1:32" s="140" customFormat="1" ht="15.75">
      <c r="A52" s="136"/>
      <c r="B52" s="136"/>
      <c r="C52" s="136"/>
      <c r="D52" s="136"/>
      <c r="E52" s="136"/>
      <c r="F52" s="136"/>
      <c r="G52" s="136"/>
      <c r="H52" s="87"/>
      <c r="I52" s="87"/>
      <c r="J52" s="87"/>
      <c r="K52" s="87"/>
      <c r="L52" s="87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</row>
    <row r="53" spans="1:32" s="140" customFormat="1" ht="15.75">
      <c r="A53" s="136"/>
      <c r="B53" s="136"/>
      <c r="C53" s="136"/>
      <c r="D53" s="136"/>
      <c r="E53" s="136"/>
      <c r="F53" s="136"/>
      <c r="G53" s="136"/>
      <c r="H53" s="87"/>
      <c r="I53" s="87"/>
      <c r="J53" s="87"/>
      <c r="K53" s="87"/>
      <c r="L53" s="87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</row>
    <row r="54" spans="1:32" s="140" customFormat="1" ht="15.75" customHeight="1">
      <c r="A54" s="238"/>
      <c r="B54" s="238"/>
      <c r="C54" s="238"/>
      <c r="D54" s="136"/>
      <c r="E54" s="136"/>
      <c r="F54" s="136"/>
      <c r="G54" s="136"/>
      <c r="H54" s="87"/>
      <c r="I54" s="87"/>
      <c r="J54" s="87"/>
      <c r="K54" s="87"/>
      <c r="L54" s="87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</row>
    <row r="55" spans="1:32" s="140" customFormat="1" ht="15.75">
      <c r="A55" s="238"/>
      <c r="B55" s="238"/>
      <c r="C55" s="238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</row>
    <row r="56" spans="1:32" s="140" customFormat="1" ht="15.75">
      <c r="A56" s="143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</row>
    <row r="57" spans="1:32" s="140" customFormat="1" ht="15.75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</row>
    <row r="58" spans="1:32" s="140" customFormat="1" ht="15.75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</row>
    <row r="59" spans="1:32" s="140" customFormat="1" ht="15.75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</row>
    <row r="60" spans="1:32" s="140" customFormat="1" ht="15.75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</row>
    <row r="61" spans="1:32" s="140" customFormat="1" ht="15.75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</row>
    <row r="62" spans="1:32" s="140" customFormat="1" ht="15.75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</row>
    <row r="63" spans="1:32" s="140" customFormat="1" ht="15.75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</row>
    <row r="64" spans="1:32" s="140" customFormat="1" ht="15.75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</row>
    <row r="65" spans="1:32" s="140" customFormat="1" ht="15.75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</row>
    <row r="66" spans="1:32" s="140" customFormat="1" ht="15.75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</row>
    <row r="67" spans="1:32" s="140" customFormat="1" ht="15.75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</row>
    <row r="68" spans="1:32" s="140" customFormat="1" ht="15.75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</row>
    <row r="69" spans="1:32" s="140" customFormat="1" ht="15.75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</row>
    <row r="70" spans="1:32" s="140" customFormat="1" ht="15.75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</row>
    <row r="71" spans="1:32" s="140" customFormat="1" ht="15.75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</row>
    <row r="72" spans="1:32" s="140" customFormat="1" ht="15.75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</row>
    <row r="73" spans="1:32" s="140" customFormat="1" ht="15.75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</row>
    <row r="74" spans="1:32" s="140" customFormat="1" ht="15.75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</row>
    <row r="75" spans="1:32" s="140" customFormat="1" ht="15.75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</row>
    <row r="76" spans="1:32" s="140" customFormat="1" ht="15.75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</row>
    <row r="77" spans="1:32" s="140" customFormat="1" ht="15.75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</row>
    <row r="78" spans="1:32" s="140" customFormat="1" ht="15.75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</row>
    <row r="79" spans="1:32" s="140" customFormat="1" ht="15.75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</row>
    <row r="80" spans="1:32" s="140" customFormat="1" ht="15.7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</row>
    <row r="81" spans="1:32" s="140" customFormat="1" ht="15.75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</row>
    <row r="82" spans="1:32" s="140" customFormat="1" ht="15.75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</row>
    <row r="83" spans="1:32" ht="15.75">
      <c r="A83" s="1"/>
      <c r="B83" s="1"/>
      <c r="C83" s="1"/>
      <c r="D83" s="24"/>
      <c r="E83" s="24"/>
      <c r="F83" s="24"/>
      <c r="G83" s="24"/>
      <c r="H83" s="24"/>
      <c r="I83" s="29"/>
      <c r="J83" s="29"/>
      <c r="K83" s="29"/>
      <c r="L83" s="29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>
      <c r="A84" s="1"/>
      <c r="B84" s="1"/>
      <c r="C84" s="1"/>
      <c r="D84" s="24"/>
      <c r="E84" s="24"/>
      <c r="F84" s="24"/>
      <c r="G84" s="24"/>
      <c r="H84" s="24"/>
      <c r="I84" s="29"/>
      <c r="J84" s="29"/>
      <c r="K84" s="29"/>
      <c r="L84" s="29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>
      <c r="A85" s="1"/>
      <c r="B85" s="1"/>
      <c r="C85" s="1"/>
      <c r="D85" s="24"/>
      <c r="E85" s="24"/>
      <c r="F85" s="24"/>
      <c r="G85" s="24"/>
      <c r="H85" s="24"/>
      <c r="I85" s="29"/>
      <c r="J85" s="29"/>
      <c r="K85" s="29"/>
      <c r="L85" s="29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>
      <c r="A86" s="1"/>
      <c r="B86" s="1"/>
      <c r="C86" s="1"/>
      <c r="D86" s="24"/>
      <c r="E86" s="24"/>
      <c r="F86" s="24"/>
      <c r="G86" s="24"/>
      <c r="H86" s="24"/>
      <c r="I86" s="29"/>
      <c r="J86" s="29"/>
      <c r="K86" s="29"/>
      <c r="L86" s="29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</sheetData>
  <sheetProtection/>
  <mergeCells count="33">
    <mergeCell ref="A8:L8"/>
    <mergeCell ref="A10:L10"/>
    <mergeCell ref="A11:L11"/>
    <mergeCell ref="A12:L12"/>
    <mergeCell ref="A13:L13"/>
    <mergeCell ref="A9:L9"/>
    <mergeCell ref="A54:C54"/>
    <mergeCell ref="A55:C55"/>
    <mergeCell ref="B22:B24"/>
    <mergeCell ref="A31:A34"/>
    <mergeCell ref="A50:C50"/>
    <mergeCell ref="B28:B30"/>
    <mergeCell ref="B31:B34"/>
    <mergeCell ref="A15:A16"/>
    <mergeCell ref="B15:B16"/>
    <mergeCell ref="C15:C16"/>
    <mergeCell ref="D15:G15"/>
    <mergeCell ref="A43:A45"/>
    <mergeCell ref="B43:B45"/>
    <mergeCell ref="A25:A27"/>
    <mergeCell ref="A28:A30"/>
    <mergeCell ref="A35:A38"/>
    <mergeCell ref="B35:B38"/>
    <mergeCell ref="I2:L2"/>
    <mergeCell ref="I4:L4"/>
    <mergeCell ref="I5:L6"/>
    <mergeCell ref="A39:A42"/>
    <mergeCell ref="B39:B42"/>
    <mergeCell ref="A17:A21"/>
    <mergeCell ref="A22:A24"/>
    <mergeCell ref="B17:B21"/>
    <mergeCell ref="B25:B27"/>
    <mergeCell ref="I15:L15"/>
  </mergeCells>
  <printOptions/>
  <pageMargins left="0.2362204724409449" right="0.2362204724409449" top="0.58" bottom="0.21" header="0.59" footer="0.24"/>
  <pageSetup fitToHeight="0" fitToWidth="1" horizontalDpi="600" verticalDpi="600" orientation="landscape" paperSize="9" scale="70" r:id="rId1"/>
  <rowBreaks count="1" manualBreakCount="1">
    <brk id="27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F103"/>
  <sheetViews>
    <sheetView tabSelected="1" view="pageBreakPreview" zoomScale="75" zoomScaleSheetLayoutView="75" workbookViewId="0" topLeftCell="A1">
      <selection activeCell="D4" sqref="D4:H4"/>
    </sheetView>
  </sheetViews>
  <sheetFormatPr defaultColWidth="9.140625" defaultRowHeight="12.75" outlineLevelCol="1"/>
  <cols>
    <col min="1" max="1" width="22.57421875" style="1" customWidth="1"/>
    <col min="2" max="2" width="38.7109375" style="1" customWidth="1"/>
    <col min="3" max="3" width="52.7109375" style="1" customWidth="1"/>
    <col min="4" max="4" width="19.7109375" style="29" customWidth="1" outlineLevel="1"/>
    <col min="5" max="5" width="19.57421875" style="29" customWidth="1"/>
    <col min="6" max="6" width="19.28125" style="29" customWidth="1"/>
    <col min="7" max="7" width="19.7109375" style="29" hidden="1" customWidth="1"/>
    <col min="8" max="8" width="20.28125" style="29" customWidth="1"/>
    <col min="9" max="9" width="12.7109375" style="1" bestFit="1" customWidth="1"/>
    <col min="10" max="10" width="15.7109375" style="1" customWidth="1"/>
    <col min="11" max="13" width="13.28125" style="1" customWidth="1"/>
    <col min="14" max="16384" width="9.140625" style="1" customWidth="1"/>
  </cols>
  <sheetData>
    <row r="2" spans="4:7" ht="74.25" customHeight="1">
      <c r="D2" s="173" t="s">
        <v>280</v>
      </c>
      <c r="E2" s="173"/>
      <c r="F2" s="173"/>
      <c r="G2" s="173"/>
    </row>
    <row r="3" spans="4:10" ht="19.5" customHeight="1">
      <c r="D3" s="41"/>
      <c r="E3" s="41"/>
      <c r="F3" s="41"/>
      <c r="G3" s="41"/>
      <c r="H3" s="41"/>
      <c r="I3" s="6"/>
      <c r="J3" s="6"/>
    </row>
    <row r="4" spans="4:10" ht="18.75" customHeight="1">
      <c r="D4" s="228" t="s">
        <v>253</v>
      </c>
      <c r="E4" s="228"/>
      <c r="F4" s="228"/>
      <c r="G4" s="228"/>
      <c r="H4" s="228"/>
      <c r="I4" s="6"/>
      <c r="J4" s="6"/>
    </row>
    <row r="5" spans="4:10" ht="21" customHeight="1">
      <c r="D5" s="228" t="s">
        <v>137</v>
      </c>
      <c r="E5" s="228"/>
      <c r="F5" s="228"/>
      <c r="G5" s="228"/>
      <c r="H5" s="228"/>
      <c r="I5" s="6"/>
      <c r="J5" s="6"/>
    </row>
    <row r="6" spans="4:10" ht="17.25" customHeight="1">
      <c r="D6" s="228"/>
      <c r="E6" s="228"/>
      <c r="F6" s="228"/>
      <c r="G6" s="228"/>
      <c r="H6" s="228"/>
      <c r="I6" s="6"/>
      <c r="J6" s="6"/>
    </row>
    <row r="7" spans="4:10" ht="17.25" customHeight="1">
      <c r="D7" s="41"/>
      <c r="E7" s="41"/>
      <c r="F7" s="41"/>
      <c r="G7" s="41"/>
      <c r="H7" s="41"/>
      <c r="I7" s="6"/>
      <c r="J7" s="6"/>
    </row>
    <row r="8" spans="1:8" ht="18.75">
      <c r="A8" s="239" t="s">
        <v>142</v>
      </c>
      <c r="B8" s="239"/>
      <c r="C8" s="239"/>
      <c r="D8" s="239"/>
      <c r="E8" s="239"/>
      <c r="F8" s="239"/>
      <c r="G8" s="239"/>
      <c r="H8" s="239"/>
    </row>
    <row r="9" spans="1:8" ht="24" customHeight="1">
      <c r="A9" s="239" t="s">
        <v>148</v>
      </c>
      <c r="B9" s="239"/>
      <c r="C9" s="239"/>
      <c r="D9" s="239"/>
      <c r="E9" s="239"/>
      <c r="F9" s="239"/>
      <c r="G9" s="239"/>
      <c r="H9" s="239"/>
    </row>
    <row r="10" spans="1:8" ht="24" customHeight="1">
      <c r="A10" s="239" t="s">
        <v>149</v>
      </c>
      <c r="B10" s="239"/>
      <c r="C10" s="239"/>
      <c r="D10" s="239"/>
      <c r="E10" s="239"/>
      <c r="F10" s="239"/>
      <c r="G10" s="239"/>
      <c r="H10" s="239"/>
    </row>
    <row r="11" spans="1:8" ht="24" customHeight="1">
      <c r="A11" s="239" t="s">
        <v>150</v>
      </c>
      <c r="B11" s="239"/>
      <c r="C11" s="239"/>
      <c r="D11" s="239"/>
      <c r="E11" s="239"/>
      <c r="F11" s="239"/>
      <c r="G11" s="239"/>
      <c r="H11" s="239"/>
    </row>
    <row r="12" spans="1:8" ht="24" customHeight="1">
      <c r="A12" s="239" t="s">
        <v>151</v>
      </c>
      <c r="B12" s="239"/>
      <c r="C12" s="239"/>
      <c r="D12" s="239"/>
      <c r="E12" s="239"/>
      <c r="F12" s="239"/>
      <c r="G12" s="239"/>
      <c r="H12" s="239"/>
    </row>
    <row r="13" spans="1:8" ht="14.25" customHeight="1">
      <c r="A13" s="239" t="s">
        <v>152</v>
      </c>
      <c r="B13" s="239"/>
      <c r="C13" s="239"/>
      <c r="D13" s="239"/>
      <c r="E13" s="239"/>
      <c r="F13" s="239"/>
      <c r="G13" s="239"/>
      <c r="H13" s="239"/>
    </row>
    <row r="15" spans="1:8" ht="15.75" customHeight="1">
      <c r="A15" s="210" t="s">
        <v>8</v>
      </c>
      <c r="B15" s="210" t="s">
        <v>9</v>
      </c>
      <c r="C15" s="210" t="s">
        <v>23</v>
      </c>
      <c r="D15" s="240"/>
      <c r="E15" s="240"/>
      <c r="F15" s="240"/>
      <c r="G15" s="240"/>
      <c r="H15" s="240"/>
    </row>
    <row r="16" spans="1:8" ht="31.5">
      <c r="A16" s="210"/>
      <c r="B16" s="210"/>
      <c r="C16" s="210"/>
      <c r="D16" s="28" t="s">
        <v>102</v>
      </c>
      <c r="E16" s="28" t="s">
        <v>139</v>
      </c>
      <c r="F16" s="28" t="s">
        <v>140</v>
      </c>
      <c r="G16" s="28" t="s">
        <v>252</v>
      </c>
      <c r="H16" s="28" t="s">
        <v>271</v>
      </c>
    </row>
    <row r="17" spans="1:17" s="16" customFormat="1" ht="15.75">
      <c r="A17" s="210" t="s">
        <v>10</v>
      </c>
      <c r="B17" s="210" t="s">
        <v>63</v>
      </c>
      <c r="C17" s="18" t="s">
        <v>19</v>
      </c>
      <c r="D17" s="106">
        <f>SUM(D18:D23)</f>
        <v>210461.3254</v>
      </c>
      <c r="E17" s="106">
        <f>SUM(E18:E23)</f>
        <v>143435.641</v>
      </c>
      <c r="F17" s="106">
        <f>SUM(F18:F23)</f>
        <v>143435.641</v>
      </c>
      <c r="G17" s="106" t="e">
        <f>SUM(G18:G23)</f>
        <v>#REF!</v>
      </c>
      <c r="H17" s="106">
        <f>E17+F17+D17</f>
        <v>497332.6074</v>
      </c>
      <c r="I17" s="144"/>
      <c r="J17" s="144"/>
      <c r="K17" s="144"/>
      <c r="L17" s="144"/>
      <c r="M17" s="144"/>
      <c r="N17" s="144"/>
      <c r="O17" s="144"/>
      <c r="P17" s="144"/>
      <c r="Q17" s="144"/>
    </row>
    <row r="18" spans="1:8" ht="15.75">
      <c r="A18" s="210"/>
      <c r="B18" s="210"/>
      <c r="C18" s="7" t="s">
        <v>20</v>
      </c>
      <c r="D18" s="80"/>
      <c r="E18" s="106"/>
      <c r="F18" s="106"/>
      <c r="G18" s="106"/>
      <c r="H18" s="80"/>
    </row>
    <row r="19" spans="1:8" ht="15.75">
      <c r="A19" s="210"/>
      <c r="B19" s="210"/>
      <c r="C19" s="7" t="s">
        <v>21</v>
      </c>
      <c r="D19" s="80">
        <f>D25+D31+D37</f>
        <v>411</v>
      </c>
      <c r="E19" s="80">
        <f>E25+E31+E37</f>
        <v>18.4</v>
      </c>
      <c r="F19" s="80">
        <f>F25+F31+F37</f>
        <v>18.4</v>
      </c>
      <c r="G19" s="80">
        <f>G25+G31+G37</f>
        <v>18.4</v>
      </c>
      <c r="H19" s="80">
        <f>E19+F19+D19</f>
        <v>447.8</v>
      </c>
    </row>
    <row r="20" spans="1:8" ht="15.75">
      <c r="A20" s="210"/>
      <c r="B20" s="210"/>
      <c r="C20" s="7" t="s">
        <v>26</v>
      </c>
      <c r="D20" s="80">
        <f aca="true" t="shared" si="0" ref="D20:G21">D26+D32+D38</f>
        <v>3769.469</v>
      </c>
      <c r="E20" s="80">
        <f t="shared" si="0"/>
        <v>629.9000000000001</v>
      </c>
      <c r="F20" s="80">
        <f t="shared" si="0"/>
        <v>629.9000000000001</v>
      </c>
      <c r="G20" s="80">
        <f t="shared" si="0"/>
        <v>629.9000000000001</v>
      </c>
      <c r="H20" s="80">
        <f>E20+F20+D20</f>
        <v>5029.269</v>
      </c>
    </row>
    <row r="21" spans="1:9" ht="15.75">
      <c r="A21" s="210"/>
      <c r="B21" s="210"/>
      <c r="C21" s="7" t="s">
        <v>27</v>
      </c>
      <c r="D21" s="80">
        <f>D27+D33+D39</f>
        <v>206280.8564</v>
      </c>
      <c r="E21" s="80">
        <f t="shared" si="0"/>
        <v>142787.34100000001</v>
      </c>
      <c r="F21" s="80">
        <f>F27+F33+F39</f>
        <v>142787.34100000001</v>
      </c>
      <c r="G21" s="80" t="e">
        <f t="shared" si="0"/>
        <v>#REF!</v>
      </c>
      <c r="H21" s="80">
        <f>E21+F21+D21</f>
        <v>491855.5384</v>
      </c>
      <c r="I21" s="87"/>
    </row>
    <row r="22" spans="1:8" ht="15.75">
      <c r="A22" s="210"/>
      <c r="B22" s="210"/>
      <c r="C22" s="7" t="s">
        <v>24</v>
      </c>
      <c r="D22" s="80"/>
      <c r="E22" s="80"/>
      <c r="F22" s="80"/>
      <c r="G22" s="80"/>
      <c r="H22" s="106"/>
    </row>
    <row r="23" spans="1:8" ht="15.75">
      <c r="A23" s="210"/>
      <c r="B23" s="210"/>
      <c r="C23" s="7" t="s">
        <v>25</v>
      </c>
      <c r="D23" s="80"/>
      <c r="E23" s="80"/>
      <c r="F23" s="80"/>
      <c r="G23" s="80"/>
      <c r="H23" s="106"/>
    </row>
    <row r="24" spans="1:9" s="16" customFormat="1" ht="15.75">
      <c r="A24" s="210"/>
      <c r="B24" s="210"/>
      <c r="C24" s="18" t="s">
        <v>56</v>
      </c>
      <c r="D24" s="106">
        <f>SUM(D25:D29)</f>
        <v>4337.710999999999</v>
      </c>
      <c r="E24" s="106">
        <f>SUM(E25:E29)</f>
        <v>4327.411</v>
      </c>
      <c r="F24" s="106">
        <f>SUM(F25:F29)</f>
        <v>4327.411</v>
      </c>
      <c r="G24" s="106">
        <f>SUM(G25:G29)</f>
        <v>4424.235000000001</v>
      </c>
      <c r="H24" s="106">
        <f>E24+F24+D24</f>
        <v>12992.533</v>
      </c>
      <c r="I24" s="144"/>
    </row>
    <row r="25" spans="1:8" ht="15.75">
      <c r="A25" s="210"/>
      <c r="B25" s="210"/>
      <c r="C25" s="7" t="s">
        <v>21</v>
      </c>
      <c r="D25" s="80"/>
      <c r="E25" s="106"/>
      <c r="F25" s="106"/>
      <c r="G25" s="106"/>
      <c r="H25" s="106"/>
    </row>
    <row r="26" spans="1:9" ht="15.75">
      <c r="A26" s="210"/>
      <c r="B26" s="210"/>
      <c r="C26" s="7" t="s">
        <v>26</v>
      </c>
      <c r="D26" s="80">
        <f>D62</f>
        <v>308.90000000000003</v>
      </c>
      <c r="E26" s="80">
        <f aca="true" t="shared" si="1" ref="E26:G27">E62</f>
        <v>298.6</v>
      </c>
      <c r="F26" s="80">
        <f t="shared" si="1"/>
        <v>298.6</v>
      </c>
      <c r="G26" s="80">
        <f t="shared" si="1"/>
        <v>298.6</v>
      </c>
      <c r="H26" s="80">
        <f>E26+F26+D26</f>
        <v>906.1000000000001</v>
      </c>
      <c r="I26" s="87"/>
    </row>
    <row r="27" spans="1:10" ht="15.75">
      <c r="A27" s="210"/>
      <c r="B27" s="210"/>
      <c r="C27" s="7" t="s">
        <v>27</v>
      </c>
      <c r="D27" s="80">
        <f>D63</f>
        <v>4028.8109999999997</v>
      </c>
      <c r="E27" s="80">
        <f t="shared" si="1"/>
        <v>4028.8109999999997</v>
      </c>
      <c r="F27" s="80">
        <f t="shared" si="1"/>
        <v>4028.8109999999997</v>
      </c>
      <c r="G27" s="80">
        <f t="shared" si="1"/>
        <v>4125.635</v>
      </c>
      <c r="H27" s="80">
        <f>E27+F27+D27</f>
        <v>12086.432999999999</v>
      </c>
      <c r="J27" s="87"/>
    </row>
    <row r="28" spans="1:8" ht="15.75">
      <c r="A28" s="210"/>
      <c r="B28" s="210"/>
      <c r="C28" s="7" t="s">
        <v>24</v>
      </c>
      <c r="D28" s="80"/>
      <c r="E28" s="80"/>
      <c r="F28" s="80"/>
      <c r="G28" s="80"/>
      <c r="H28" s="106"/>
    </row>
    <row r="29" spans="1:8" ht="15.75">
      <c r="A29" s="210"/>
      <c r="B29" s="210"/>
      <c r="C29" s="7" t="s">
        <v>25</v>
      </c>
      <c r="D29" s="80"/>
      <c r="E29" s="106"/>
      <c r="F29" s="106"/>
      <c r="G29" s="106"/>
      <c r="H29" s="106"/>
    </row>
    <row r="30" spans="1:10" s="16" customFormat="1" ht="31.5">
      <c r="A30" s="210"/>
      <c r="B30" s="210"/>
      <c r="C30" s="18" t="s">
        <v>36</v>
      </c>
      <c r="D30" s="106">
        <f>SUM(D31:D35)</f>
        <v>206123.6144</v>
      </c>
      <c r="E30" s="106">
        <f>SUM(E31:E35)</f>
        <v>139108.23000000004</v>
      </c>
      <c r="F30" s="106">
        <f>SUM(F31:F35)</f>
        <v>139108.23000000004</v>
      </c>
      <c r="G30" s="106" t="e">
        <f>SUM(G31:G35)</f>
        <v>#REF!</v>
      </c>
      <c r="H30" s="106">
        <f>E30+F30+D30</f>
        <v>484340.07440000004</v>
      </c>
      <c r="I30" s="144"/>
      <c r="J30" s="144"/>
    </row>
    <row r="31" spans="1:9" ht="15.75">
      <c r="A31" s="210"/>
      <c r="B31" s="210"/>
      <c r="C31" s="7" t="s">
        <v>21</v>
      </c>
      <c r="D31" s="80">
        <f aca="true" t="shared" si="2" ref="D31:G33">D45+D53+D69</f>
        <v>411</v>
      </c>
      <c r="E31" s="80">
        <f t="shared" si="2"/>
        <v>18.4</v>
      </c>
      <c r="F31" s="80">
        <f t="shared" si="2"/>
        <v>18.4</v>
      </c>
      <c r="G31" s="80">
        <f t="shared" si="2"/>
        <v>18.4</v>
      </c>
      <c r="H31" s="80">
        <f>E31+F31+D31</f>
        <v>447.8</v>
      </c>
      <c r="I31" s="87"/>
    </row>
    <row r="32" spans="1:10" ht="15.75">
      <c r="A32" s="210"/>
      <c r="B32" s="210"/>
      <c r="C32" s="7" t="s">
        <v>26</v>
      </c>
      <c r="D32" s="80">
        <f t="shared" si="2"/>
        <v>3460.569</v>
      </c>
      <c r="E32" s="80">
        <f t="shared" si="2"/>
        <v>331.3</v>
      </c>
      <c r="F32" s="80">
        <f t="shared" si="2"/>
        <v>331.3</v>
      </c>
      <c r="G32" s="80">
        <f t="shared" si="2"/>
        <v>331.3</v>
      </c>
      <c r="H32" s="80">
        <f>E32+F32+D32</f>
        <v>4123.169</v>
      </c>
      <c r="J32" s="87"/>
    </row>
    <row r="33" spans="1:8" ht="15.75">
      <c r="A33" s="210"/>
      <c r="B33" s="210"/>
      <c r="C33" s="7" t="s">
        <v>27</v>
      </c>
      <c r="D33" s="80">
        <f>D47+D55+D71</f>
        <v>202252.0454</v>
      </c>
      <c r="E33" s="80">
        <f t="shared" si="2"/>
        <v>138758.53000000003</v>
      </c>
      <c r="F33" s="80">
        <f>F47+F55+F71</f>
        <v>138758.53000000003</v>
      </c>
      <c r="G33" s="80" t="e">
        <f t="shared" si="2"/>
        <v>#REF!</v>
      </c>
      <c r="H33" s="80">
        <f>E33+F33+D33</f>
        <v>479769.10540000006</v>
      </c>
    </row>
    <row r="34" spans="1:8" ht="15.75">
      <c r="A34" s="210"/>
      <c r="B34" s="210"/>
      <c r="C34" s="7" t="s">
        <v>24</v>
      </c>
      <c r="D34" s="80"/>
      <c r="E34" s="80"/>
      <c r="F34" s="80"/>
      <c r="G34" s="80"/>
      <c r="H34" s="106"/>
    </row>
    <row r="35" spans="1:10" ht="15.75">
      <c r="A35" s="210"/>
      <c r="B35" s="210"/>
      <c r="C35" s="7" t="s">
        <v>25</v>
      </c>
      <c r="D35" s="80"/>
      <c r="E35" s="106"/>
      <c r="F35" s="106"/>
      <c r="G35" s="106"/>
      <c r="H35" s="106"/>
      <c r="J35" s="87"/>
    </row>
    <row r="36" spans="1:8" s="16" customFormat="1" ht="31.5">
      <c r="A36" s="210"/>
      <c r="B36" s="210"/>
      <c r="C36" s="18" t="s">
        <v>59</v>
      </c>
      <c r="D36" s="106">
        <f>SUM(D37:D41)</f>
        <v>0</v>
      </c>
      <c r="E36" s="106">
        <f>D36</f>
        <v>0</v>
      </c>
      <c r="F36" s="106">
        <f>E36</f>
        <v>0</v>
      </c>
      <c r="G36" s="106">
        <f>E36</f>
        <v>0</v>
      </c>
      <c r="H36" s="106">
        <f>SUM(D36:F36)</f>
        <v>0</v>
      </c>
    </row>
    <row r="37" spans="1:8" ht="15.75">
      <c r="A37" s="210"/>
      <c r="B37" s="210"/>
      <c r="C37" s="7" t="s">
        <v>21</v>
      </c>
      <c r="D37" s="80"/>
      <c r="E37" s="106"/>
      <c r="F37" s="106"/>
      <c r="G37" s="106"/>
      <c r="H37" s="106"/>
    </row>
    <row r="38" spans="1:8" ht="15.75">
      <c r="A38" s="210"/>
      <c r="B38" s="210"/>
      <c r="C38" s="7" t="s">
        <v>26</v>
      </c>
      <c r="D38" s="80"/>
      <c r="E38" s="106"/>
      <c r="F38" s="106"/>
      <c r="G38" s="106"/>
      <c r="H38" s="106"/>
    </row>
    <row r="39" spans="1:8" ht="15.75">
      <c r="A39" s="210"/>
      <c r="B39" s="210"/>
      <c r="C39" s="7" t="s">
        <v>27</v>
      </c>
      <c r="D39" s="80">
        <f>D77</f>
        <v>0</v>
      </c>
      <c r="E39" s="80">
        <f>D39</f>
        <v>0</v>
      </c>
      <c r="F39" s="80">
        <f>E39</f>
        <v>0</v>
      </c>
      <c r="G39" s="80">
        <f>E39</f>
        <v>0</v>
      </c>
      <c r="H39" s="106">
        <f>SUM(D39:F39)</f>
        <v>0</v>
      </c>
    </row>
    <row r="40" spans="1:8" ht="15.75">
      <c r="A40" s="210"/>
      <c r="B40" s="210"/>
      <c r="C40" s="7" t="s">
        <v>24</v>
      </c>
      <c r="D40" s="80"/>
      <c r="E40" s="106"/>
      <c r="F40" s="106"/>
      <c r="G40" s="106"/>
      <c r="H40" s="106"/>
    </row>
    <row r="41" spans="1:8" ht="15.75">
      <c r="A41" s="210"/>
      <c r="B41" s="210"/>
      <c r="C41" s="7" t="s">
        <v>25</v>
      </c>
      <c r="D41" s="80"/>
      <c r="E41" s="106"/>
      <c r="F41" s="106"/>
      <c r="G41" s="106"/>
      <c r="H41" s="106"/>
    </row>
    <row r="42" spans="1:9" ht="15.75">
      <c r="A42" s="164" t="s">
        <v>18</v>
      </c>
      <c r="B42" s="164" t="s">
        <v>64</v>
      </c>
      <c r="C42" s="58" t="s">
        <v>19</v>
      </c>
      <c r="D42" s="106">
        <f>D44</f>
        <v>50749.61840000001</v>
      </c>
      <c r="E42" s="106">
        <f>E44</f>
        <v>27222.567000000006</v>
      </c>
      <c r="F42" s="106">
        <f>F44</f>
        <v>27222.567000000006</v>
      </c>
      <c r="G42" s="106">
        <f>G44</f>
        <v>27472.317000000006</v>
      </c>
      <c r="H42" s="106">
        <f>SUM(D42:F42)</f>
        <v>105194.75240000003</v>
      </c>
      <c r="I42" s="87"/>
    </row>
    <row r="43" spans="1:8" ht="15.75">
      <c r="A43" s="165"/>
      <c r="B43" s="165"/>
      <c r="C43" s="54" t="s">
        <v>20</v>
      </c>
      <c r="D43" s="80"/>
      <c r="E43" s="106"/>
      <c r="F43" s="106"/>
      <c r="G43" s="106"/>
      <c r="H43" s="106"/>
    </row>
    <row r="44" spans="1:8" ht="31.5">
      <c r="A44" s="165"/>
      <c r="B44" s="165"/>
      <c r="C44" s="58" t="s">
        <v>36</v>
      </c>
      <c r="D44" s="106">
        <f>SUM(D45:D49)</f>
        <v>50749.61840000001</v>
      </c>
      <c r="E44" s="106">
        <f>SUM(E45:E47)</f>
        <v>27222.567000000006</v>
      </c>
      <c r="F44" s="106">
        <f>SUM(F45:F47)</f>
        <v>27222.567000000006</v>
      </c>
      <c r="G44" s="106">
        <f>SUM(G45:G47)</f>
        <v>27472.317000000006</v>
      </c>
      <c r="H44" s="106">
        <f>D44+E44+F44</f>
        <v>105194.75240000003</v>
      </c>
    </row>
    <row r="45" spans="1:8" ht="15.75">
      <c r="A45" s="165"/>
      <c r="B45" s="165"/>
      <c r="C45" s="54" t="s">
        <v>21</v>
      </c>
      <c r="D45" s="80">
        <f>'ППП2-1'!H39</f>
        <v>18.5</v>
      </c>
      <c r="E45" s="80">
        <f>'ППП2-1'!I39</f>
        <v>0</v>
      </c>
      <c r="F45" s="80">
        <f>'ППП2-1'!J39</f>
        <v>0</v>
      </c>
      <c r="G45" s="80">
        <f>'ППП2-1'!K39</f>
        <v>0</v>
      </c>
      <c r="H45" s="80">
        <f>D45+E45+F45</f>
        <v>18.5</v>
      </c>
    </row>
    <row r="46" spans="1:10" ht="15.75">
      <c r="A46" s="165"/>
      <c r="B46" s="165"/>
      <c r="C46" s="54" t="s">
        <v>26</v>
      </c>
      <c r="D46" s="80">
        <f>'ППП2-1'!H29</f>
        <v>331.6</v>
      </c>
      <c r="E46" s="80">
        <f>'ППП2-1'!I29</f>
        <v>0</v>
      </c>
      <c r="F46" s="80">
        <f>'ППП2-1'!J29</f>
        <v>0</v>
      </c>
      <c r="G46" s="80">
        <f>'ППП2-1'!K39</f>
        <v>0</v>
      </c>
      <c r="H46" s="80">
        <f>D46+E46+F46</f>
        <v>331.6</v>
      </c>
      <c r="J46" s="87"/>
    </row>
    <row r="47" spans="1:9" ht="15.75">
      <c r="A47" s="165"/>
      <c r="B47" s="165"/>
      <c r="C47" s="54" t="s">
        <v>27</v>
      </c>
      <c r="D47" s="80">
        <f>'ППП2-1'!H23+'ППП2-1'!H25+'ППП2-1'!H27+'ППП2-1'!H36+'ППП2-1'!H44+'ППП2-1'!H51+'ППП2-1'!H53+'ППП2-1'!H55+'ППП2-1'!H57</f>
        <v>50399.51840000001</v>
      </c>
      <c r="E47" s="80">
        <f>'ППП2-1'!I23+'ППП2-1'!I25+'ППП2-1'!I27+'ППП2-1'!I36+'ППП2-1'!I44+'ППП2-1'!I51+'ППП2-1'!I53+'ППП2-1'!I55+'ППП2-1'!I57</f>
        <v>27222.567000000006</v>
      </c>
      <c r="F47" s="80">
        <f>'ППП2-1'!J23+'ППП2-1'!J25+'ППП2-1'!J27+'ППП2-1'!J36+'ППП2-1'!J44+'ППП2-1'!J51+'ППП2-1'!J53+'ППП2-1'!J55+'ППП2-1'!J57</f>
        <v>27222.567000000006</v>
      </c>
      <c r="G47" s="80">
        <f>'ППП2-1'!K23+'ППП2-1'!K25+'ППП2-1'!K27+'ППП2-1'!K36+'ППП2-1'!K44+'ППП2-1'!K51+'ППП2-1'!K53+'ППП2-1'!K55+'ППП2-1'!K57</f>
        <v>27472.317000000006</v>
      </c>
      <c r="H47" s="80">
        <f>D47+E47+F47</f>
        <v>104844.65240000002</v>
      </c>
      <c r="I47" s="87"/>
    </row>
    <row r="48" spans="1:8" ht="15.75">
      <c r="A48" s="165"/>
      <c r="B48" s="165"/>
      <c r="C48" s="54" t="s">
        <v>29</v>
      </c>
      <c r="D48" s="80"/>
      <c r="E48" s="106"/>
      <c r="F48" s="106"/>
      <c r="G48" s="106"/>
      <c r="H48" s="106"/>
    </row>
    <row r="49" spans="1:8" ht="15.75">
      <c r="A49" s="166"/>
      <c r="B49" s="166"/>
      <c r="C49" s="54" t="s">
        <v>25</v>
      </c>
      <c r="D49" s="80"/>
      <c r="E49" s="106"/>
      <c r="F49" s="106"/>
      <c r="G49" s="106"/>
      <c r="H49" s="106"/>
    </row>
    <row r="50" spans="1:10" ht="15.75">
      <c r="A50" s="164" t="s">
        <v>65</v>
      </c>
      <c r="B50" s="164" t="s">
        <v>68</v>
      </c>
      <c r="C50" s="58" t="s">
        <v>19</v>
      </c>
      <c r="D50" s="106">
        <f>D52</f>
        <v>67289.9</v>
      </c>
      <c r="E50" s="106">
        <f>E52</f>
        <v>28196.459</v>
      </c>
      <c r="F50" s="106">
        <f>F52</f>
        <v>28196.459</v>
      </c>
      <c r="G50" s="106">
        <f>G52</f>
        <v>28196.459</v>
      </c>
      <c r="H50" s="106">
        <f>E50+F50+D50</f>
        <v>123682.818</v>
      </c>
      <c r="J50" s="87"/>
    </row>
    <row r="51" spans="1:8" ht="15.75">
      <c r="A51" s="165"/>
      <c r="B51" s="165"/>
      <c r="C51" s="54" t="s">
        <v>20</v>
      </c>
      <c r="D51" s="80"/>
      <c r="E51" s="106"/>
      <c r="F51" s="106"/>
      <c r="G51" s="106"/>
      <c r="H51" s="106"/>
    </row>
    <row r="52" spans="1:8" ht="31.5">
      <c r="A52" s="165"/>
      <c r="B52" s="165"/>
      <c r="C52" s="58" t="s">
        <v>36</v>
      </c>
      <c r="D52" s="106">
        <f>D54+D55</f>
        <v>67289.9</v>
      </c>
      <c r="E52" s="106">
        <f>SUM(E53:E55)</f>
        <v>28196.459</v>
      </c>
      <c r="F52" s="106">
        <f>SUM(F53:F55)</f>
        <v>28196.459</v>
      </c>
      <c r="G52" s="106">
        <f>SUM(G53:G55)</f>
        <v>28196.459</v>
      </c>
      <c r="H52" s="106">
        <f>E52+F52+D52</f>
        <v>123682.818</v>
      </c>
    </row>
    <row r="53" spans="1:8" ht="15.75">
      <c r="A53" s="165"/>
      <c r="B53" s="165"/>
      <c r="C53" s="54" t="s">
        <v>21</v>
      </c>
      <c r="D53" s="80"/>
      <c r="E53" s="106"/>
      <c r="F53" s="106"/>
      <c r="G53" s="106"/>
      <c r="H53" s="106"/>
    </row>
    <row r="54" spans="1:8" ht="15.75">
      <c r="A54" s="165"/>
      <c r="B54" s="165"/>
      <c r="C54" s="54" t="s">
        <v>26</v>
      </c>
      <c r="D54" s="80">
        <f>'ППП2-2'!H33</f>
        <v>95</v>
      </c>
      <c r="E54" s="80">
        <v>0</v>
      </c>
      <c r="F54" s="80">
        <v>0</v>
      </c>
      <c r="G54" s="80">
        <v>0</v>
      </c>
      <c r="H54" s="80">
        <f>E54+F54+D54</f>
        <v>95</v>
      </c>
    </row>
    <row r="55" spans="1:8" ht="15.75">
      <c r="A55" s="165"/>
      <c r="B55" s="165"/>
      <c r="C55" s="54" t="s">
        <v>27</v>
      </c>
      <c r="D55" s="80">
        <f>'ППП2-2'!H14</f>
        <v>67194.9</v>
      </c>
      <c r="E55" s="80">
        <f>'ППП2-2'!J35</f>
        <v>28196.459</v>
      </c>
      <c r="F55" s="80">
        <f>'ППП2-2'!K35</f>
        <v>28196.459</v>
      </c>
      <c r="G55" s="80">
        <f>'ППП2-2'!K35</f>
        <v>28196.459</v>
      </c>
      <c r="H55" s="80">
        <f>E55+F55+D55</f>
        <v>123587.818</v>
      </c>
    </row>
    <row r="56" spans="1:8" ht="15.75">
      <c r="A56" s="165"/>
      <c r="B56" s="165"/>
      <c r="C56" s="54" t="s">
        <v>29</v>
      </c>
      <c r="D56" s="80"/>
      <c r="E56" s="106"/>
      <c r="F56" s="106"/>
      <c r="G56" s="106"/>
      <c r="H56" s="106"/>
    </row>
    <row r="57" spans="1:8" ht="15.75">
      <c r="A57" s="166"/>
      <c r="B57" s="166"/>
      <c r="C57" s="54" t="s">
        <v>25</v>
      </c>
      <c r="D57" s="80"/>
      <c r="E57" s="106"/>
      <c r="F57" s="106"/>
      <c r="G57" s="106"/>
      <c r="H57" s="106"/>
    </row>
    <row r="58" spans="1:10" ht="15.75">
      <c r="A58" s="164" t="s">
        <v>66</v>
      </c>
      <c r="B58" s="164" t="s">
        <v>69</v>
      </c>
      <c r="C58" s="58" t="s">
        <v>19</v>
      </c>
      <c r="D58" s="106">
        <f>D60</f>
        <v>4337.710999999999</v>
      </c>
      <c r="E58" s="106">
        <f>E60</f>
        <v>4327.411</v>
      </c>
      <c r="F58" s="106">
        <f>F60</f>
        <v>4327.411</v>
      </c>
      <c r="G58" s="106">
        <f>G60</f>
        <v>4424.235000000001</v>
      </c>
      <c r="H58" s="106">
        <f>E58+F58+D58</f>
        <v>12992.533</v>
      </c>
      <c r="J58" s="87"/>
    </row>
    <row r="59" spans="1:8" ht="15.75">
      <c r="A59" s="165"/>
      <c r="B59" s="165"/>
      <c r="C59" s="54" t="s">
        <v>20</v>
      </c>
      <c r="D59" s="80"/>
      <c r="E59" s="106"/>
      <c r="F59" s="106"/>
      <c r="G59" s="106"/>
      <c r="H59" s="106"/>
    </row>
    <row r="60" spans="1:8" ht="15.75">
      <c r="A60" s="165"/>
      <c r="B60" s="165"/>
      <c r="C60" s="58" t="s">
        <v>56</v>
      </c>
      <c r="D60" s="106">
        <f>D62+D63</f>
        <v>4337.710999999999</v>
      </c>
      <c r="E60" s="106">
        <f>E62+E63</f>
        <v>4327.411</v>
      </c>
      <c r="F60" s="106">
        <f>F62+F63</f>
        <v>4327.411</v>
      </c>
      <c r="G60" s="106">
        <f>G62+G63</f>
        <v>4424.235000000001</v>
      </c>
      <c r="H60" s="106">
        <f>E60+F60+D60</f>
        <v>12992.533</v>
      </c>
    </row>
    <row r="61" spans="1:8" ht="15.75">
      <c r="A61" s="165"/>
      <c r="B61" s="165"/>
      <c r="C61" s="54" t="s">
        <v>21</v>
      </c>
      <c r="D61" s="80"/>
      <c r="E61" s="106"/>
      <c r="F61" s="106"/>
      <c r="G61" s="106"/>
      <c r="H61" s="106"/>
    </row>
    <row r="62" spans="1:8" ht="15.75">
      <c r="A62" s="165"/>
      <c r="B62" s="165"/>
      <c r="C62" s="54" t="s">
        <v>26</v>
      </c>
      <c r="D62" s="80">
        <f>'ППП2-3'!H23</f>
        <v>308.90000000000003</v>
      </c>
      <c r="E62" s="80">
        <f>'ППП2-3'!I23</f>
        <v>298.6</v>
      </c>
      <c r="F62" s="80">
        <f>'ППП2-3'!J23</f>
        <v>298.6</v>
      </c>
      <c r="G62" s="80">
        <f>'ППП2-3'!K23</f>
        <v>298.6</v>
      </c>
      <c r="H62" s="80">
        <f>E62+F62+D62</f>
        <v>906.1000000000001</v>
      </c>
    </row>
    <row r="63" spans="1:9" ht="15.75">
      <c r="A63" s="165"/>
      <c r="B63" s="165"/>
      <c r="C63" s="54" t="s">
        <v>27</v>
      </c>
      <c r="D63" s="80">
        <f>'ППП2-3'!H18</f>
        <v>4028.8109999999997</v>
      </c>
      <c r="E63" s="80">
        <f>'ППП2-3'!I18</f>
        <v>4028.8109999999997</v>
      </c>
      <c r="F63" s="80">
        <f>'ППП2-3'!J18</f>
        <v>4028.8109999999997</v>
      </c>
      <c r="G63" s="80">
        <f>'ППП2-3'!K18</f>
        <v>4125.635</v>
      </c>
      <c r="H63" s="80">
        <f>E63+F63+D63</f>
        <v>12086.432999999999</v>
      </c>
      <c r="I63" s="87"/>
    </row>
    <row r="64" spans="1:8" ht="15.75">
      <c r="A64" s="165"/>
      <c r="B64" s="165"/>
      <c r="C64" s="54" t="s">
        <v>29</v>
      </c>
      <c r="D64" s="80"/>
      <c r="E64" s="80"/>
      <c r="F64" s="80"/>
      <c r="G64" s="80"/>
      <c r="H64" s="106"/>
    </row>
    <row r="65" spans="1:8" ht="15.75">
      <c r="A65" s="166"/>
      <c r="B65" s="166"/>
      <c r="C65" s="54" t="s">
        <v>25</v>
      </c>
      <c r="D65" s="80"/>
      <c r="E65" s="106"/>
      <c r="F65" s="106"/>
      <c r="G65" s="106"/>
      <c r="H65" s="106"/>
    </row>
    <row r="66" spans="1:8" ht="15.75">
      <c r="A66" s="164" t="s">
        <v>67</v>
      </c>
      <c r="B66" s="164" t="s">
        <v>70</v>
      </c>
      <c r="C66" s="58" t="s">
        <v>19</v>
      </c>
      <c r="D66" s="106">
        <f>D68</f>
        <v>88084.096</v>
      </c>
      <c r="E66" s="106">
        <f>E68</f>
        <v>83689.20400000001</v>
      </c>
      <c r="F66" s="106">
        <f>F68</f>
        <v>83689.20400000001</v>
      </c>
      <c r="G66" s="106" t="e">
        <f>G68</f>
        <v>#REF!</v>
      </c>
      <c r="H66" s="106">
        <f>SUM(D66:F66)</f>
        <v>255462.50400000002</v>
      </c>
    </row>
    <row r="67" spans="1:8" ht="15.75">
      <c r="A67" s="165"/>
      <c r="B67" s="165"/>
      <c r="C67" s="54" t="s">
        <v>20</v>
      </c>
      <c r="D67" s="80"/>
      <c r="E67" s="80"/>
      <c r="F67" s="80"/>
      <c r="G67" s="80"/>
      <c r="H67" s="106"/>
    </row>
    <row r="68" spans="1:8" ht="31.5">
      <c r="A68" s="165"/>
      <c r="B68" s="165"/>
      <c r="C68" s="58" t="s">
        <v>36</v>
      </c>
      <c r="D68" s="106">
        <f>D69+D70+D71</f>
        <v>88084.096</v>
      </c>
      <c r="E68" s="106">
        <f>E69+E70+E71</f>
        <v>83689.20400000001</v>
      </c>
      <c r="F68" s="106">
        <f>F69+F70+F71</f>
        <v>83689.20400000001</v>
      </c>
      <c r="G68" s="106" t="e">
        <f>G69+G70+G71</f>
        <v>#REF!</v>
      </c>
      <c r="H68" s="106">
        <f>E68+F68+D68</f>
        <v>255462.50400000002</v>
      </c>
    </row>
    <row r="69" spans="1:9" ht="15.75">
      <c r="A69" s="165"/>
      <c r="B69" s="165"/>
      <c r="C69" s="54" t="s">
        <v>21</v>
      </c>
      <c r="D69" s="80">
        <f>'ППП2-4'!H46+'ППП2-4'!H74</f>
        <v>392.5</v>
      </c>
      <c r="E69" s="80">
        <v>18.4</v>
      </c>
      <c r="F69" s="80">
        <v>18.4</v>
      </c>
      <c r="G69" s="80">
        <v>18.4</v>
      </c>
      <c r="H69" s="80">
        <f>E69+F69+D69</f>
        <v>429.3</v>
      </c>
      <c r="I69" s="87"/>
    </row>
    <row r="70" spans="1:8" ht="15.75">
      <c r="A70" s="165"/>
      <c r="B70" s="165"/>
      <c r="C70" s="54" t="s">
        <v>26</v>
      </c>
      <c r="D70" s="80">
        <f>'ППП2-4'!H75+'ППП2-4'!H97</f>
        <v>3033.969</v>
      </c>
      <c r="E70" s="80">
        <v>331.3</v>
      </c>
      <c r="F70" s="80">
        <v>331.3</v>
      </c>
      <c r="G70" s="80">
        <v>331.3</v>
      </c>
      <c r="H70" s="80">
        <f>E70+F70+D70</f>
        <v>3696.569</v>
      </c>
    </row>
    <row r="71" spans="1:9" ht="15.75">
      <c r="A71" s="165"/>
      <c r="B71" s="165"/>
      <c r="C71" s="54" t="s">
        <v>27</v>
      </c>
      <c r="D71" s="80">
        <f>'ППП2-4'!H16+'ППП2-4'!H28+'ППП2-4'!H33+'ППП2-4'!H35+'ППП2-4'!H37+'ППП2-4'!H69+'ППП2-4'!H86+'ППП2-4'!H96+'ППП2-4'!H105+'ППП2-4'!H110</f>
        <v>84657.62700000001</v>
      </c>
      <c r="E71" s="80">
        <f>'ППП2-4'!I14+'ППП2-4'!I52+'ППП2-4'!I70+'ППП2-4'!I99</f>
        <v>83339.50400000002</v>
      </c>
      <c r="F71" s="80">
        <f>'ППП2-4'!J16+'ППП2-4'!J28+'ППП2-4'!J33+'ППП2-4'!J35+'ППП2-4'!J37+'ППП2-4'!J69+'ППП2-4'!J86+'ППП2-4'!J96+'ППП2-4'!J105+'ППП2-4'!J110</f>
        <v>83339.50400000002</v>
      </c>
      <c r="G71" s="80" t="e">
        <f>'ППП2-4'!K16+'ППП2-4'!K28+'ППП2-4'!K33+'ППП2-4'!K35+'ППП2-4'!K37+'ППП2-4'!K69+'ППП2-4'!K86+'ППП2-4'!K96+'ППП2-4'!#REF!+'ППП2-4'!K105+'ППП2-4'!K110</f>
        <v>#REF!</v>
      </c>
      <c r="H71" s="80">
        <f>E71+F71+D71</f>
        <v>251336.63500000004</v>
      </c>
      <c r="I71" s="87"/>
    </row>
    <row r="72" spans="1:10" ht="15.75">
      <c r="A72" s="165"/>
      <c r="B72" s="165"/>
      <c r="C72" s="54" t="s">
        <v>29</v>
      </c>
      <c r="D72" s="80"/>
      <c r="E72" s="80"/>
      <c r="F72" s="80"/>
      <c r="G72" s="80"/>
      <c r="H72" s="106"/>
      <c r="I72" s="87"/>
      <c r="J72" s="87"/>
    </row>
    <row r="73" spans="1:10" ht="15.75">
      <c r="A73" s="165"/>
      <c r="B73" s="165"/>
      <c r="C73" s="54" t="s">
        <v>25</v>
      </c>
      <c r="D73" s="80"/>
      <c r="E73" s="80"/>
      <c r="F73" s="80"/>
      <c r="G73" s="80"/>
      <c r="H73" s="106"/>
      <c r="J73" s="87"/>
    </row>
    <row r="74" spans="1:10" s="16" customFormat="1" ht="31.5">
      <c r="A74" s="165"/>
      <c r="B74" s="165"/>
      <c r="C74" s="58" t="s">
        <v>59</v>
      </c>
      <c r="D74" s="106">
        <f>SUM(D75:D79)</f>
        <v>0</v>
      </c>
      <c r="E74" s="106">
        <f>SUM(E75:E79)</f>
        <v>0</v>
      </c>
      <c r="F74" s="106">
        <f>SUM(F75:F79)</f>
        <v>0</v>
      </c>
      <c r="G74" s="106">
        <f>SUM(G75:G79)</f>
        <v>0</v>
      </c>
      <c r="H74" s="106">
        <f>SUM(D74:F74)</f>
        <v>0</v>
      </c>
      <c r="J74" s="144"/>
    </row>
    <row r="75" spans="1:10" ht="15.75">
      <c r="A75" s="165"/>
      <c r="B75" s="165"/>
      <c r="C75" s="54" t="s">
        <v>21</v>
      </c>
      <c r="D75" s="80"/>
      <c r="E75" s="80"/>
      <c r="F75" s="80"/>
      <c r="G75" s="80"/>
      <c r="H75" s="106"/>
      <c r="J75" s="87"/>
    </row>
    <row r="76" spans="1:11" ht="15.75">
      <c r="A76" s="165"/>
      <c r="B76" s="165"/>
      <c r="C76" s="54" t="s">
        <v>26</v>
      </c>
      <c r="D76" s="80"/>
      <c r="E76" s="80"/>
      <c r="F76" s="80"/>
      <c r="G76" s="80"/>
      <c r="H76" s="106"/>
      <c r="K76" s="87"/>
    </row>
    <row r="77" spans="1:8" ht="15.75">
      <c r="A77" s="165"/>
      <c r="B77" s="165"/>
      <c r="C77" s="54" t="s">
        <v>27</v>
      </c>
      <c r="D77" s="80">
        <f>'ППП2-4'!I112</f>
        <v>0</v>
      </c>
      <c r="E77" s="80">
        <f>'ППП2-4'!J112</f>
        <v>0</v>
      </c>
      <c r="F77" s="80">
        <f>'ППП2-4'!K112</f>
        <v>0</v>
      </c>
      <c r="G77" s="80">
        <f>'ППП2-4'!L112</f>
        <v>0</v>
      </c>
      <c r="H77" s="106">
        <f>SUM(D77:F77)</f>
        <v>0</v>
      </c>
    </row>
    <row r="78" spans="1:8" ht="15.75">
      <c r="A78" s="165"/>
      <c r="B78" s="165"/>
      <c r="C78" s="54" t="s">
        <v>24</v>
      </c>
      <c r="D78" s="53"/>
      <c r="E78" s="53"/>
      <c r="F78" s="53"/>
      <c r="G78" s="53"/>
      <c r="H78" s="106"/>
    </row>
    <row r="79" spans="1:8" ht="15.75">
      <c r="A79" s="166"/>
      <c r="B79" s="166"/>
      <c r="C79" s="54" t="s">
        <v>25</v>
      </c>
      <c r="D79" s="53"/>
      <c r="E79" s="53"/>
      <c r="F79" s="53"/>
      <c r="G79" s="53"/>
      <c r="H79" s="106"/>
    </row>
    <row r="80" spans="1:8" ht="15.75">
      <c r="A80" s="208" t="s">
        <v>154</v>
      </c>
      <c r="B80" s="208" t="s">
        <v>133</v>
      </c>
      <c r="C80" s="18" t="s">
        <v>19</v>
      </c>
      <c r="D80" s="106">
        <f>D82+D88</f>
        <v>0</v>
      </c>
      <c r="E80" s="106">
        <f>D80</f>
        <v>0</v>
      </c>
      <c r="F80" s="106">
        <f>E80</f>
        <v>0</v>
      </c>
      <c r="G80" s="106">
        <f>E80</f>
        <v>0</v>
      </c>
      <c r="H80" s="106">
        <f>SUM(D80:F80)</f>
        <v>0</v>
      </c>
    </row>
    <row r="81" spans="1:8" ht="15.75">
      <c r="A81" s="243"/>
      <c r="B81" s="243"/>
      <c r="C81" s="7" t="s">
        <v>20</v>
      </c>
      <c r="D81" s="80"/>
      <c r="E81" s="106"/>
      <c r="F81" s="106"/>
      <c r="G81" s="106"/>
      <c r="H81" s="106"/>
    </row>
    <row r="82" spans="1:8" ht="31.5">
      <c r="A82" s="243"/>
      <c r="B82" s="243"/>
      <c r="C82" s="18" t="s">
        <v>36</v>
      </c>
      <c r="D82" s="106">
        <f>SUM(D83:D87)</f>
        <v>0</v>
      </c>
      <c r="E82" s="106">
        <f aca="true" t="shared" si="3" ref="E82:F85">D82</f>
        <v>0</v>
      </c>
      <c r="F82" s="106">
        <f t="shared" si="3"/>
        <v>0</v>
      </c>
      <c r="G82" s="106">
        <f>E82</f>
        <v>0</v>
      </c>
      <c r="H82" s="106">
        <f>SUM(D82:F82)</f>
        <v>0</v>
      </c>
    </row>
    <row r="83" spans="1:8" ht="15.75">
      <c r="A83" s="243"/>
      <c r="B83" s="243"/>
      <c r="C83" s="7" t="s">
        <v>21</v>
      </c>
      <c r="D83" s="80">
        <v>0</v>
      </c>
      <c r="E83" s="80">
        <f t="shared" si="3"/>
        <v>0</v>
      </c>
      <c r="F83" s="80">
        <f t="shared" si="3"/>
        <v>0</v>
      </c>
      <c r="G83" s="80">
        <f>E83</f>
        <v>0</v>
      </c>
      <c r="H83" s="106">
        <f>SUM(D83:F83)</f>
        <v>0</v>
      </c>
    </row>
    <row r="84" spans="1:8" ht="15.75">
      <c r="A84" s="243"/>
      <c r="B84" s="243"/>
      <c r="C84" s="7" t="s">
        <v>26</v>
      </c>
      <c r="D84" s="80">
        <v>0</v>
      </c>
      <c r="E84" s="80">
        <f t="shared" si="3"/>
        <v>0</v>
      </c>
      <c r="F84" s="80">
        <f t="shared" si="3"/>
        <v>0</v>
      </c>
      <c r="G84" s="80">
        <f>E84</f>
        <v>0</v>
      </c>
      <c r="H84" s="106">
        <f>SUM(D84:F84)</f>
        <v>0</v>
      </c>
    </row>
    <row r="85" spans="1:8" ht="15.75">
      <c r="A85" s="243"/>
      <c r="B85" s="243"/>
      <c r="C85" s="7" t="s">
        <v>27</v>
      </c>
      <c r="D85" s="80">
        <v>0</v>
      </c>
      <c r="E85" s="80">
        <f t="shared" si="3"/>
        <v>0</v>
      </c>
      <c r="F85" s="80">
        <f t="shared" si="3"/>
        <v>0</v>
      </c>
      <c r="G85" s="80">
        <f>E85</f>
        <v>0</v>
      </c>
      <c r="H85" s="106">
        <f>SUM(D85:F85)</f>
        <v>0</v>
      </c>
    </row>
    <row r="86" spans="1:8" ht="15.75">
      <c r="A86" s="243"/>
      <c r="B86" s="243"/>
      <c r="C86" s="7" t="s">
        <v>29</v>
      </c>
      <c r="D86" s="80"/>
      <c r="E86" s="80"/>
      <c r="F86" s="80"/>
      <c r="G86" s="80"/>
      <c r="H86" s="80"/>
    </row>
    <row r="87" spans="1:8" ht="15.75">
      <c r="A87" s="209"/>
      <c r="B87" s="209"/>
      <c r="C87" s="7" t="s">
        <v>25</v>
      </c>
      <c r="D87" s="80"/>
      <c r="E87" s="80"/>
      <c r="F87" s="80"/>
      <c r="G87" s="80"/>
      <c r="H87" s="80"/>
    </row>
    <row r="88" spans="1:8" ht="15.75">
      <c r="A88" s="8"/>
      <c r="B88" s="8"/>
      <c r="C88" s="5"/>
      <c r="D88" s="156"/>
      <c r="E88" s="156"/>
      <c r="F88" s="156"/>
      <c r="G88" s="156"/>
      <c r="H88" s="156"/>
    </row>
    <row r="89" spans="1:8" ht="15.75" hidden="1">
      <c r="A89" s="3" t="s">
        <v>71</v>
      </c>
      <c r="C89" s="15"/>
      <c r="D89" s="157"/>
      <c r="E89" s="242" t="s">
        <v>72</v>
      </c>
      <c r="F89" s="242"/>
      <c r="G89" s="242"/>
      <c r="H89" s="242"/>
    </row>
    <row r="90" spans="3:8" ht="15.75" hidden="1">
      <c r="C90" s="1" t="s">
        <v>30</v>
      </c>
      <c r="D90" s="157"/>
      <c r="E90" s="245" t="s">
        <v>31</v>
      </c>
      <c r="F90" s="245"/>
      <c r="G90" s="245"/>
      <c r="H90" s="245"/>
    </row>
    <row r="91" spans="1:32" s="4" customFormat="1" ht="15.75">
      <c r="A91" s="1"/>
      <c r="B91" s="1"/>
      <c r="C91" s="1"/>
      <c r="D91" s="157"/>
      <c r="E91" s="157"/>
      <c r="F91" s="157"/>
      <c r="G91" s="157"/>
      <c r="H91" s="157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s="4" customFormat="1" ht="15.75">
      <c r="A92" s="13"/>
      <c r="B92" s="13"/>
      <c r="C92" s="13"/>
      <c r="D92" s="29"/>
      <c r="E92" s="29"/>
      <c r="F92" s="29"/>
      <c r="G92" s="29"/>
      <c r="H92" s="2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s="4" customFormat="1" ht="26.25">
      <c r="A93" s="241"/>
      <c r="B93" s="241"/>
      <c r="C93" s="241"/>
      <c r="D93" s="29"/>
      <c r="E93" s="29"/>
      <c r="F93" s="145"/>
      <c r="G93" s="29"/>
      <c r="H93" s="29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s="4" customFormat="1" ht="15.75" customHeight="1">
      <c r="A94" s="241"/>
      <c r="B94" s="241"/>
      <c r="C94" s="241"/>
      <c r="D94" s="29"/>
      <c r="E94" s="29"/>
      <c r="F94" s="29"/>
      <c r="G94" s="29"/>
      <c r="H94" s="29"/>
      <c r="I94" s="244"/>
      <c r="J94" s="244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s="4" customFormat="1" ht="15.75">
      <c r="A95" s="14"/>
      <c r="B95" s="13"/>
      <c r="C95" s="13"/>
      <c r="D95" s="29"/>
      <c r="E95" s="29"/>
      <c r="F95" s="29"/>
      <c r="G95" s="29"/>
      <c r="H95" s="29"/>
      <c r="I95" s="244"/>
      <c r="J95" s="244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s="4" customFormat="1" ht="23.25">
      <c r="A96" s="13"/>
      <c r="B96" s="146"/>
      <c r="C96" s="13"/>
      <c r="D96" s="29"/>
      <c r="E96" s="107"/>
      <c r="F96" s="107"/>
      <c r="G96" s="107"/>
      <c r="H96" s="29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5:7" ht="23.25">
      <c r="E97" s="108"/>
      <c r="F97" s="108"/>
      <c r="G97" s="107"/>
    </row>
    <row r="98" spans="5:7" ht="23.25">
      <c r="E98" s="107"/>
      <c r="F98" s="107"/>
      <c r="G98" s="107"/>
    </row>
    <row r="99" spans="2:7" ht="23.25">
      <c r="B99" s="110"/>
      <c r="E99" s="108"/>
      <c r="F99" s="108"/>
      <c r="G99" s="107"/>
    </row>
    <row r="100" spans="5:7" ht="23.25">
      <c r="E100" s="107"/>
      <c r="F100" s="107"/>
      <c r="G100" s="107"/>
    </row>
    <row r="101" spans="5:7" ht="23.25">
      <c r="E101" s="107"/>
      <c r="F101" s="107"/>
      <c r="G101" s="107"/>
    </row>
    <row r="102" spans="2:7" ht="23.25">
      <c r="B102" s="110"/>
      <c r="E102" s="108"/>
      <c r="F102" s="108"/>
      <c r="G102" s="107"/>
    </row>
    <row r="103" spans="2:7" ht="23.25">
      <c r="B103" s="109"/>
      <c r="E103" s="107"/>
      <c r="F103" s="107"/>
      <c r="G103" s="107"/>
    </row>
  </sheetData>
  <sheetProtection/>
  <mergeCells count="31">
    <mergeCell ref="I95:J95"/>
    <mergeCell ref="A13:H13"/>
    <mergeCell ref="A15:A16"/>
    <mergeCell ref="B15:B16"/>
    <mergeCell ref="C15:C16"/>
    <mergeCell ref="I94:J94"/>
    <mergeCell ref="E90:H90"/>
    <mergeCell ref="A93:C93"/>
    <mergeCell ref="B66:B79"/>
    <mergeCell ref="A80:A87"/>
    <mergeCell ref="A66:A79"/>
    <mergeCell ref="A50:A57"/>
    <mergeCell ref="A58:A65"/>
    <mergeCell ref="A17:A41"/>
    <mergeCell ref="D2:G2"/>
    <mergeCell ref="A12:H12"/>
    <mergeCell ref="A8:H8"/>
    <mergeCell ref="A9:H9"/>
    <mergeCell ref="B17:B41"/>
    <mergeCell ref="A94:C94"/>
    <mergeCell ref="E89:H89"/>
    <mergeCell ref="B80:B87"/>
    <mergeCell ref="B42:B49"/>
    <mergeCell ref="B58:B65"/>
    <mergeCell ref="B50:B57"/>
    <mergeCell ref="D15:H15"/>
    <mergeCell ref="D4:H4"/>
    <mergeCell ref="D5:H6"/>
    <mergeCell ref="A10:H10"/>
    <mergeCell ref="A42:A49"/>
    <mergeCell ref="A11:H11"/>
  </mergeCells>
  <printOptions/>
  <pageMargins left="0.7874015748031497" right="0.1968503937007874" top="0.5905511811023623" bottom="0.5118110236220472" header="0.5511811023622047" footer="0.5118110236220472"/>
  <pageSetup horizontalDpi="600" verticalDpi="600" orientation="landscape" paperSize="9" scale="64" r:id="rId1"/>
  <headerFooter differentFirst="1" alignWithMargins="0">
    <oddHeader>&amp;C&amp;P</oddHeader>
  </headerFooter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Катарина Кунстман</cp:lastModifiedBy>
  <cp:lastPrinted>2018-11-22T08:55:26Z</cp:lastPrinted>
  <dcterms:created xsi:type="dcterms:W3CDTF">1996-10-08T23:32:33Z</dcterms:created>
  <dcterms:modified xsi:type="dcterms:W3CDTF">2018-11-22T09:01:13Z</dcterms:modified>
  <cp:category/>
  <cp:version/>
  <cp:contentType/>
  <cp:contentStatus/>
</cp:coreProperties>
</file>