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 activeTab="1"/>
  </bookViews>
  <sheets>
    <sheet name="Среднесрочный" sheetId="2" r:id="rId1"/>
    <sheet name="Долгосрочный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 l="1"/>
  <c r="L50" i="1"/>
  <c r="J50" i="1"/>
  <c r="H50" i="1"/>
  <c r="F50" i="1"/>
  <c r="D50" i="1"/>
  <c r="B50" i="1"/>
  <c r="H50" i="2"/>
  <c r="F50" i="2"/>
  <c r="D50" i="2"/>
  <c r="B50" i="2"/>
  <c r="I8" i="2" l="1"/>
  <c r="I10" i="2"/>
  <c r="I11" i="2"/>
  <c r="I12" i="2"/>
  <c r="I13" i="2"/>
  <c r="H17" i="2"/>
  <c r="H19" i="2"/>
  <c r="I19" i="2"/>
  <c r="I20" i="2"/>
  <c r="I23" i="2"/>
  <c r="I24" i="2"/>
  <c r="I25" i="2"/>
  <c r="H26" i="2"/>
  <c r="I27" i="2"/>
  <c r="I29" i="2"/>
  <c r="I30" i="2"/>
  <c r="I35" i="2"/>
  <c r="I36" i="2"/>
  <c r="I37" i="2"/>
  <c r="H40" i="2"/>
  <c r="I40" i="2" s="1"/>
  <c r="I42" i="2"/>
  <c r="I43" i="2"/>
  <c r="I44" i="2"/>
  <c r="I45" i="2"/>
  <c r="I47" i="2"/>
  <c r="H48" i="2"/>
  <c r="I57" i="2"/>
  <c r="I58" i="2"/>
  <c r="H59" i="2"/>
  <c r="I59" i="2" s="1"/>
  <c r="I62" i="2"/>
  <c r="I63" i="2"/>
  <c r="H64" i="2"/>
  <c r="I64" i="2" s="1"/>
  <c r="H65" i="2"/>
  <c r="H66" i="2"/>
  <c r="H68" i="2"/>
  <c r="B68" i="2"/>
  <c r="E68" i="2" s="1"/>
  <c r="E67" i="2"/>
  <c r="D66" i="2"/>
  <c r="E66" i="2" s="1"/>
  <c r="B66" i="2"/>
  <c r="F65" i="2"/>
  <c r="F68" i="2" s="1"/>
  <c r="E65" i="2"/>
  <c r="C65" i="2"/>
  <c r="F64" i="2"/>
  <c r="D64" i="2"/>
  <c r="B64" i="2"/>
  <c r="C64" i="2" s="1"/>
  <c r="G63" i="2"/>
  <c r="E63" i="2"/>
  <c r="G62" i="2"/>
  <c r="E62" i="2"/>
  <c r="C62" i="2"/>
  <c r="F59" i="2"/>
  <c r="D59" i="2"/>
  <c r="B59" i="2"/>
  <c r="G58" i="2"/>
  <c r="E58" i="2"/>
  <c r="G57" i="2"/>
  <c r="E57" i="2"/>
  <c r="E55" i="2"/>
  <c r="F54" i="2"/>
  <c r="G55" i="2" s="1"/>
  <c r="E54" i="2"/>
  <c r="C54" i="2"/>
  <c r="C55" i="2" s="1"/>
  <c r="D52" i="2"/>
  <c r="E52" i="2" s="1"/>
  <c r="C52" i="2"/>
  <c r="C50" i="2"/>
  <c r="F48" i="2"/>
  <c r="I48" i="2" s="1"/>
  <c r="D48" i="2"/>
  <c r="B48" i="2"/>
  <c r="C48" i="2" s="1"/>
  <c r="G47" i="2"/>
  <c r="E47" i="2"/>
  <c r="C47" i="2"/>
  <c r="G45" i="2"/>
  <c r="E45" i="2"/>
  <c r="C45" i="2"/>
  <c r="G44" i="2"/>
  <c r="E44" i="2"/>
  <c r="G43" i="2"/>
  <c r="E43" i="2"/>
  <c r="G42" i="2"/>
  <c r="E42" i="2"/>
  <c r="F40" i="2"/>
  <c r="D40" i="2"/>
  <c r="B40" i="2"/>
  <c r="G37" i="2"/>
  <c r="E37" i="2"/>
  <c r="C37" i="2"/>
  <c r="G36" i="2"/>
  <c r="E36" i="2"/>
  <c r="G35" i="2"/>
  <c r="E35" i="2"/>
  <c r="G30" i="2"/>
  <c r="E30" i="2"/>
  <c r="G29" i="2"/>
  <c r="E29" i="2"/>
  <c r="G27" i="2"/>
  <c r="E27" i="2"/>
  <c r="C27" i="2"/>
  <c r="F26" i="2"/>
  <c r="G26" i="2" s="1"/>
  <c r="D26" i="2"/>
  <c r="B26" i="2"/>
  <c r="C26" i="2" s="1"/>
  <c r="G25" i="2"/>
  <c r="E25" i="2"/>
  <c r="C25" i="2"/>
  <c r="G24" i="2"/>
  <c r="E24" i="2"/>
  <c r="C24" i="2"/>
  <c r="G23" i="2"/>
  <c r="E23" i="2"/>
  <c r="C23" i="2"/>
  <c r="G20" i="2"/>
  <c r="E20" i="2"/>
  <c r="F19" i="2"/>
  <c r="D19" i="2"/>
  <c r="B19" i="2"/>
  <c r="F17" i="2"/>
  <c r="D17" i="2"/>
  <c r="B17" i="2"/>
  <c r="D16" i="2"/>
  <c r="D18" i="2" s="1"/>
  <c r="E18" i="2" s="1"/>
  <c r="G13" i="2"/>
  <c r="E13" i="2"/>
  <c r="G12" i="2"/>
  <c r="E12" i="2"/>
  <c r="G11" i="2"/>
  <c r="E11" i="2"/>
  <c r="G10" i="2"/>
  <c r="E10" i="2"/>
  <c r="G8" i="2"/>
  <c r="E8" i="2"/>
  <c r="E17" i="2" l="1"/>
  <c r="G17" i="2"/>
  <c r="I50" i="2"/>
  <c r="I26" i="2"/>
  <c r="I17" i="2"/>
  <c r="E40" i="2"/>
  <c r="G48" i="2"/>
  <c r="I60" i="2"/>
  <c r="G19" i="2"/>
  <c r="E59" i="2"/>
  <c r="I65" i="2"/>
  <c r="G60" i="2"/>
  <c r="H54" i="2"/>
  <c r="F16" i="2"/>
  <c r="G40" i="2"/>
  <c r="G54" i="2"/>
  <c r="E26" i="2"/>
  <c r="E50" i="2"/>
  <c r="G59" i="2"/>
  <c r="E19" i="2"/>
  <c r="E48" i="2"/>
  <c r="G50" i="2"/>
  <c r="E60" i="2"/>
  <c r="G64" i="2"/>
  <c r="E16" i="2"/>
  <c r="F52" i="2"/>
  <c r="H52" i="2" s="1"/>
  <c r="E64" i="2"/>
  <c r="G65" i="2"/>
  <c r="F66" i="2"/>
  <c r="O13" i="1"/>
  <c r="M13" i="1"/>
  <c r="K13" i="1"/>
  <c r="I13" i="1"/>
  <c r="G13" i="1"/>
  <c r="E13" i="1"/>
  <c r="N59" i="1"/>
  <c r="L59" i="1"/>
  <c r="J59" i="1"/>
  <c r="H59" i="1"/>
  <c r="F59" i="1"/>
  <c r="D59" i="1"/>
  <c r="B59" i="1"/>
  <c r="O50" i="1"/>
  <c r="M50" i="1"/>
  <c r="I50" i="1"/>
  <c r="G50" i="1"/>
  <c r="E50" i="1"/>
  <c r="C50" i="1"/>
  <c r="N48" i="1"/>
  <c r="L48" i="1"/>
  <c r="J48" i="1"/>
  <c r="M48" i="1" s="1"/>
  <c r="H48" i="1"/>
  <c r="F48" i="1"/>
  <c r="G48" i="1" s="1"/>
  <c r="D48" i="1"/>
  <c r="B48" i="1"/>
  <c r="O48" i="1"/>
  <c r="O47" i="1"/>
  <c r="O45" i="1"/>
  <c r="O44" i="1"/>
  <c r="O43" i="1"/>
  <c r="O42" i="1"/>
  <c r="M47" i="1"/>
  <c r="M45" i="1"/>
  <c r="M44" i="1"/>
  <c r="M43" i="1"/>
  <c r="M42" i="1"/>
  <c r="K47" i="1"/>
  <c r="K45" i="1"/>
  <c r="K44" i="1"/>
  <c r="K43" i="1"/>
  <c r="K42" i="1"/>
  <c r="I47" i="1"/>
  <c r="I45" i="1"/>
  <c r="I44" i="1"/>
  <c r="I43" i="1"/>
  <c r="I42" i="1"/>
  <c r="G47" i="1"/>
  <c r="G45" i="1"/>
  <c r="G44" i="1"/>
  <c r="G43" i="1"/>
  <c r="G42" i="1"/>
  <c r="E42" i="1"/>
  <c r="E43" i="1"/>
  <c r="E44" i="1"/>
  <c r="E45" i="1"/>
  <c r="E47" i="1"/>
  <c r="E48" i="1"/>
  <c r="N40" i="1"/>
  <c r="L40" i="1"/>
  <c r="J40" i="1"/>
  <c r="H40" i="1"/>
  <c r="F40" i="1"/>
  <c r="D40" i="1"/>
  <c r="E40" i="1" s="1"/>
  <c r="C48" i="1"/>
  <c r="C47" i="1"/>
  <c r="C45" i="1"/>
  <c r="B40" i="1"/>
  <c r="O63" i="1"/>
  <c r="O62" i="1"/>
  <c r="M63" i="1"/>
  <c r="M62" i="1"/>
  <c r="K63" i="1"/>
  <c r="K62" i="1"/>
  <c r="I63" i="1"/>
  <c r="I62" i="1"/>
  <c r="G63" i="1"/>
  <c r="G62" i="1"/>
  <c r="L68" i="1"/>
  <c r="L66" i="1"/>
  <c r="N65" i="1"/>
  <c r="N66" i="1" s="1"/>
  <c r="L65" i="1"/>
  <c r="J65" i="1"/>
  <c r="J68" i="1" s="1"/>
  <c r="H65" i="1"/>
  <c r="H66" i="1" s="1"/>
  <c r="F65" i="1"/>
  <c r="G65" i="1" s="1"/>
  <c r="N64" i="1"/>
  <c r="O64" i="1" s="1"/>
  <c r="L64" i="1"/>
  <c r="J64" i="1"/>
  <c r="H64" i="1"/>
  <c r="I64" i="1" s="1"/>
  <c r="F64" i="1"/>
  <c r="E63" i="1"/>
  <c r="E65" i="1"/>
  <c r="E67" i="1"/>
  <c r="E62" i="1"/>
  <c r="D66" i="1"/>
  <c r="D64" i="1"/>
  <c r="C65" i="1"/>
  <c r="C62" i="1"/>
  <c r="I52" i="2" l="1"/>
  <c r="F18" i="2"/>
  <c r="G18" i="2" s="1"/>
  <c r="H16" i="2"/>
  <c r="G66" i="2"/>
  <c r="I66" i="2"/>
  <c r="I54" i="2"/>
  <c r="I55" i="2"/>
  <c r="G16" i="2"/>
  <c r="G52" i="2"/>
  <c r="K64" i="1"/>
  <c r="M65" i="1"/>
  <c r="M64" i="1"/>
  <c r="O66" i="1"/>
  <c r="O40" i="1"/>
  <c r="J66" i="1"/>
  <c r="K66" i="1" s="1"/>
  <c r="K50" i="1"/>
  <c r="G64" i="1"/>
  <c r="F68" i="1"/>
  <c r="I40" i="1"/>
  <c r="I48" i="1"/>
  <c r="K48" i="1"/>
  <c r="K40" i="1"/>
  <c r="M40" i="1"/>
  <c r="G40" i="1"/>
  <c r="K65" i="1"/>
  <c r="F66" i="1"/>
  <c r="G66" i="1" s="1"/>
  <c r="H68" i="1"/>
  <c r="I65" i="1"/>
  <c r="N68" i="1"/>
  <c r="O65" i="1"/>
  <c r="B68" i="1"/>
  <c r="E68" i="1" s="1"/>
  <c r="B64" i="1"/>
  <c r="C64" i="1" s="1"/>
  <c r="B66" i="1"/>
  <c r="E66" i="1" s="1"/>
  <c r="E55" i="1"/>
  <c r="E54" i="1"/>
  <c r="F54" i="1"/>
  <c r="G55" i="1" s="1"/>
  <c r="C54" i="1"/>
  <c r="C55" i="1" s="1"/>
  <c r="D52" i="1"/>
  <c r="E52" i="1" s="1"/>
  <c r="C52" i="1"/>
  <c r="C37" i="1"/>
  <c r="H18" i="2" l="1"/>
  <c r="I18" i="2" s="1"/>
  <c r="I16" i="2"/>
  <c r="M66" i="1"/>
  <c r="I66" i="1"/>
  <c r="E64" i="1"/>
  <c r="G54" i="1"/>
  <c r="H54" i="1"/>
  <c r="F52" i="1"/>
  <c r="G52" i="1" s="1"/>
  <c r="E58" i="1"/>
  <c r="E37" i="1"/>
  <c r="G37" i="1"/>
  <c r="I37" i="1"/>
  <c r="K37" i="1"/>
  <c r="M37" i="1"/>
  <c r="O37" i="1"/>
  <c r="O35" i="1"/>
  <c r="M35" i="1"/>
  <c r="K35" i="1"/>
  <c r="I35" i="1"/>
  <c r="G35" i="1"/>
  <c r="E35" i="1"/>
  <c r="O36" i="1"/>
  <c r="M36" i="1"/>
  <c r="K36" i="1"/>
  <c r="I36" i="1"/>
  <c r="G36" i="1"/>
  <c r="E36" i="1"/>
  <c r="N17" i="1"/>
  <c r="L17" i="1"/>
  <c r="J17" i="1"/>
  <c r="H17" i="1"/>
  <c r="F17" i="1"/>
  <c r="D17" i="1"/>
  <c r="N19" i="1"/>
  <c r="L19" i="1"/>
  <c r="J19" i="1"/>
  <c r="M19" i="1" s="1"/>
  <c r="H19" i="1"/>
  <c r="F19" i="1"/>
  <c r="D19" i="1"/>
  <c r="B19" i="1"/>
  <c r="D16" i="1"/>
  <c r="D18" i="1" s="1"/>
  <c r="O20" i="1"/>
  <c r="M20" i="1"/>
  <c r="K20" i="1"/>
  <c r="I20" i="1"/>
  <c r="G20" i="1"/>
  <c r="E20" i="1"/>
  <c r="M17" i="1" l="1"/>
  <c r="I55" i="1"/>
  <c r="J54" i="1"/>
  <c r="I54" i="1"/>
  <c r="O19" i="1"/>
  <c r="G17" i="1"/>
  <c r="H52" i="1"/>
  <c r="I19" i="1"/>
  <c r="I17" i="1"/>
  <c r="O17" i="1"/>
  <c r="E57" i="1"/>
  <c r="G58" i="1"/>
  <c r="E16" i="1"/>
  <c r="F16" i="1"/>
  <c r="H16" i="1" s="1"/>
  <c r="I16" i="1" s="1"/>
  <c r="K17" i="1"/>
  <c r="G19" i="1"/>
  <c r="K19" i="1"/>
  <c r="E19" i="1"/>
  <c r="E18" i="1"/>
  <c r="O30" i="1"/>
  <c r="O29" i="1"/>
  <c r="M30" i="1"/>
  <c r="M29" i="1"/>
  <c r="K30" i="1"/>
  <c r="K29" i="1"/>
  <c r="I30" i="1"/>
  <c r="I29" i="1"/>
  <c r="G30" i="1"/>
  <c r="G29" i="1"/>
  <c r="E30" i="1"/>
  <c r="E29" i="1"/>
  <c r="N26" i="1"/>
  <c r="L26" i="1"/>
  <c r="J26" i="1"/>
  <c r="H26" i="1"/>
  <c r="F26" i="1"/>
  <c r="D26" i="1"/>
  <c r="O24" i="1"/>
  <c r="O25" i="1"/>
  <c r="O27" i="1"/>
  <c r="M24" i="1"/>
  <c r="M25" i="1"/>
  <c r="M27" i="1"/>
  <c r="K24" i="1"/>
  <c r="K25" i="1"/>
  <c r="K27" i="1"/>
  <c r="I24" i="1"/>
  <c r="I25" i="1"/>
  <c r="I27" i="1"/>
  <c r="G24" i="1"/>
  <c r="G25" i="1"/>
  <c r="G27" i="1"/>
  <c r="E24" i="1"/>
  <c r="E25" i="1"/>
  <c r="E27" i="1"/>
  <c r="C27" i="1"/>
  <c r="C25" i="1"/>
  <c r="C24" i="1"/>
  <c r="B26" i="1"/>
  <c r="C26" i="1" s="1"/>
  <c r="O23" i="1"/>
  <c r="M23" i="1"/>
  <c r="K23" i="1"/>
  <c r="I23" i="1"/>
  <c r="G23" i="1"/>
  <c r="E23" i="1"/>
  <c r="C23" i="1"/>
  <c r="E59" i="1" l="1"/>
  <c r="E60" i="1"/>
  <c r="K55" i="1"/>
  <c r="L54" i="1"/>
  <c r="K54" i="1"/>
  <c r="J16" i="1"/>
  <c r="K16" i="1" s="1"/>
  <c r="J52" i="1"/>
  <c r="I52" i="1"/>
  <c r="G16" i="1"/>
  <c r="F18" i="1"/>
  <c r="G18" i="1" s="1"/>
  <c r="K26" i="1"/>
  <c r="G57" i="1"/>
  <c r="H18" i="1"/>
  <c r="M26" i="1"/>
  <c r="E26" i="1"/>
  <c r="I26" i="1"/>
  <c r="G26" i="1"/>
  <c r="O26" i="1"/>
  <c r="B17" i="1"/>
  <c r="E17" i="1" s="1"/>
  <c r="O12" i="1"/>
  <c r="O11" i="1"/>
  <c r="O10" i="1"/>
  <c r="O8" i="1"/>
  <c r="M12" i="1"/>
  <c r="M11" i="1"/>
  <c r="M10" i="1"/>
  <c r="M8" i="1"/>
  <c r="K12" i="1"/>
  <c r="K11" i="1"/>
  <c r="K10" i="1"/>
  <c r="K8" i="1"/>
  <c r="I12" i="1"/>
  <c r="I11" i="1"/>
  <c r="I10" i="1"/>
  <c r="I8" i="1"/>
  <c r="G12" i="1"/>
  <c r="G11" i="1"/>
  <c r="G10" i="1"/>
  <c r="G8" i="1"/>
  <c r="E12" i="1"/>
  <c r="E11" i="1"/>
  <c r="E10" i="1"/>
  <c r="E8" i="1"/>
  <c r="J18" i="1" l="1"/>
  <c r="L16" i="1"/>
  <c r="G59" i="1"/>
  <c r="G60" i="1"/>
  <c r="M55" i="1"/>
  <c r="M54" i="1"/>
  <c r="N54" i="1"/>
  <c r="K18" i="1"/>
  <c r="L52" i="1"/>
  <c r="K52" i="1"/>
  <c r="I18" i="1"/>
  <c r="I58" i="1"/>
  <c r="I57" i="1"/>
  <c r="N16" i="1"/>
  <c r="N18" i="1" s="1"/>
  <c r="L18" i="1"/>
  <c r="M18" i="1" s="1"/>
  <c r="M16" i="1"/>
  <c r="I59" i="1" l="1"/>
  <c r="I60" i="1"/>
  <c r="O54" i="1"/>
  <c r="O55" i="1"/>
  <c r="N52" i="1"/>
  <c r="O52" i="1" s="1"/>
  <c r="M52" i="1"/>
  <c r="O16" i="1"/>
  <c r="K57" i="1"/>
  <c r="K58" i="1"/>
  <c r="O18" i="1"/>
  <c r="K59" i="1" l="1"/>
  <c r="K60" i="1"/>
  <c r="M57" i="1"/>
  <c r="M58" i="1"/>
  <c r="M59" i="1" l="1"/>
  <c r="M60" i="1"/>
  <c r="O58" i="1"/>
  <c r="O57" i="1"/>
  <c r="O59" i="1" l="1"/>
  <c r="O60" i="1"/>
</calcChain>
</file>

<file path=xl/sharedStrings.xml><?xml version="1.0" encoding="utf-8"?>
<sst xmlns="http://schemas.openxmlformats.org/spreadsheetml/2006/main" count="163" uniqueCount="77">
  <si>
    <t>Наименование показателя</t>
  </si>
  <si>
    <t>2016 г (Оценка)</t>
  </si>
  <si>
    <t>2017 г (прогноз)</t>
  </si>
  <si>
    <t>2018 г (прогноз)</t>
  </si>
  <si>
    <t>2019 г (прогноз)</t>
  </si>
  <si>
    <t>Значение показателя</t>
  </si>
  <si>
    <t>Темп роста в %            к 2017 г</t>
  </si>
  <si>
    <t>I. Институциональная структура муниципального образования</t>
  </si>
  <si>
    <t>Количество организаций, зарегистрированных на территории муниципальных образований, всего</t>
  </si>
  <si>
    <t>в том числе:</t>
  </si>
  <si>
    <t>II. Уровень жизни и занятость населения</t>
  </si>
  <si>
    <t>Фонд заработной платы работников по крупным и средним (без начислений), млн. руб.</t>
  </si>
  <si>
    <t>Среднесписочная численность работающих, человек</t>
  </si>
  <si>
    <t>Численность экономически активного населения, чел.</t>
  </si>
  <si>
    <t xml:space="preserve">Уровень общей безработицы к экономически активному населению, в % </t>
  </si>
  <si>
    <t>III. Социальные вопросы</t>
  </si>
  <si>
    <t>Демография</t>
  </si>
  <si>
    <t xml:space="preserve">Численность населения на конец года, человек  </t>
  </si>
  <si>
    <t>Число родившихся, человек</t>
  </si>
  <si>
    <t>Число умерших, человек</t>
  </si>
  <si>
    <t>Естественный прирост (убыль), человек</t>
  </si>
  <si>
    <t>Прирост (убыль) населения за счет миграции, человек</t>
  </si>
  <si>
    <t>Образование</t>
  </si>
  <si>
    <t>Количество общеобразовательных школ, единиц</t>
  </si>
  <si>
    <t>Число дошкольных образовательных учреждений, единиц</t>
  </si>
  <si>
    <t>Здравоохранение</t>
  </si>
  <si>
    <t>Культура</t>
  </si>
  <si>
    <t>Число массовых библиотек, единиц</t>
  </si>
  <si>
    <t>IV. Производственная сфера муниципальных образований</t>
  </si>
  <si>
    <t>Сельское хозяйство</t>
  </si>
  <si>
    <t>в сопоставимых ценах в % к предыдущему году</t>
  </si>
  <si>
    <t>Поголовье сельскохозяйственных животных и птиц на конец года, голов - всего</t>
  </si>
  <si>
    <t xml:space="preserve"> - свиньи</t>
  </si>
  <si>
    <t xml:space="preserve"> - крупный рогатый скот</t>
  </si>
  <si>
    <t>В хозяйствах населения:</t>
  </si>
  <si>
    <t xml:space="preserve"> - птица</t>
  </si>
  <si>
    <t xml:space="preserve">Производство мяса (скот и птица на убой в живом весе) - во всех категориях хозяйств, тонн </t>
  </si>
  <si>
    <t>- в хозяйствах населения, тонн</t>
  </si>
  <si>
    <t xml:space="preserve">Производство молока во всех категориях хозяйств, тонн </t>
  </si>
  <si>
    <t>Промышленность</t>
  </si>
  <si>
    <t>V. Инвестиционная деятельность</t>
  </si>
  <si>
    <t>Инвестиции в основной капитал (по крупным и средним организациям), млн. рублей</t>
  </si>
  <si>
    <t>VII. Финансы</t>
  </si>
  <si>
    <t>Доходы бюджета поселения, млн. рублей</t>
  </si>
  <si>
    <t>Налоговые и неналоговые доходы бюджета, млн. рублей</t>
  </si>
  <si>
    <t>Доходы бюджета на душу населения, рублей</t>
  </si>
  <si>
    <t>Расходы бюджета, млн. руб.</t>
  </si>
  <si>
    <t>Расходы бюджета на душу населения, рублей</t>
  </si>
  <si>
    <t>Доля финансовой помощи в доходах бюджета поселения, %</t>
  </si>
  <si>
    <t>Профицит (+) Дефицит (-), млн. рублей</t>
  </si>
  <si>
    <t>2020 г (прогноз)</t>
  </si>
  <si>
    <t>2021 г (прогноз)</t>
  </si>
  <si>
    <t>2022 г (прогноз)</t>
  </si>
  <si>
    <t>Прогноз социально-экономического развития муниципального образования Туруханский сельсовет 
Туруханского района Красноярского края на долгосрочный период</t>
  </si>
  <si>
    <t>Приложение к решению Совета депутатов Туруханского сельсовета от __.__.2016 г. № ___</t>
  </si>
  <si>
    <t>количество организаций муниципальной и государственной формы собственности</t>
  </si>
  <si>
    <t>количество организаций частной формы собственности</t>
  </si>
  <si>
    <t>количество потребительских кооперативов</t>
  </si>
  <si>
    <t>Темп роста в % к 2015 г</t>
  </si>
  <si>
    <t>Количество зарегистрированных индивидуальных предпринимателей</t>
  </si>
  <si>
    <t>количество крестьянско-фермерских хозяйств</t>
  </si>
  <si>
    <t>Среднемесячная номинальная начисленная заработная плата , рублей</t>
  </si>
  <si>
    <t>Темп роста в % к 2016 г</t>
  </si>
  <si>
    <t>Темп роста в %            к 2018 г</t>
  </si>
  <si>
    <t>Темп роста в %            к 2019 г</t>
  </si>
  <si>
    <t>Темп роста в %            к 2020 г</t>
  </si>
  <si>
    <t>Темп роста в %            к 2021 г</t>
  </si>
  <si>
    <t>Число учреждений культуры, единиц</t>
  </si>
  <si>
    <t>Число спортивных учреждений, единиц</t>
  </si>
  <si>
    <t>VI. Потребительский рынок товаров, работ, услуг (кроме производство и распределении электроэнергии, тепла и воды)</t>
  </si>
  <si>
    <t>Производство и распределение электроэнергии, тепла и воды, млрд. рублей</t>
  </si>
  <si>
    <t>Количество учреждений здравоохранения</t>
  </si>
  <si>
    <t>Оборот в ценах соответствующих лет, млн. рублей</t>
  </si>
  <si>
    <t>Число образовательных учреждений дополнительного образования, единиц</t>
  </si>
  <si>
    <t>Оборот  на душу населения в год, тыс. рублей</t>
  </si>
  <si>
    <t>Приложение к решению Совета депутатов Туруханского сельсовета                                от __.__.2016 г. № ___</t>
  </si>
  <si>
    <t>Прогноз социально-экономического развития муниципального образования Туруханский сельсовет 
Туруханского района Красноярского края на среднесрочный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</si>
</sst>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opLeftCell="A28" zoomScale="70" zoomScaleNormal="70" workbookViewId="0">
      <selection activeCell="M58" sqref="M58"/>
    </sheetView>
  </sheetViews>
  <sheetFormatPr defaultRowHeight="15" x14ac:dyDescent="0.25"/>
  <cols>
    <col min="1" max="1" width="48.28515625" style="8" customWidth="1"/>
    <col min="2" max="2" width="11.7109375" style="1" customWidth="1"/>
    <col min="3" max="3" width="15.7109375" style="1" customWidth="1"/>
    <col min="4" max="4" width="11.7109375" style="1" customWidth="1"/>
    <col min="5" max="5" width="15.7109375" style="1" customWidth="1"/>
    <col min="6" max="6" width="11.7109375" style="1" customWidth="1"/>
    <col min="7" max="7" width="15.7109375" style="1" customWidth="1"/>
    <col min="8" max="8" width="11.7109375" style="1" customWidth="1"/>
    <col min="9" max="9" width="15.7109375" style="1" customWidth="1"/>
    <col min="10" max="16384" width="9.140625" style="1"/>
  </cols>
  <sheetData>
    <row r="1" spans="1:9" ht="51.75" customHeight="1" x14ac:dyDescent="0.25">
      <c r="G1" s="17" t="s">
        <v>75</v>
      </c>
      <c r="H1" s="17"/>
      <c r="I1" s="17"/>
    </row>
    <row r="3" spans="1:9" ht="35.25" customHeight="1" x14ac:dyDescent="0.3">
      <c r="A3" s="20" t="s">
        <v>76</v>
      </c>
      <c r="B3" s="21"/>
      <c r="C3" s="21"/>
      <c r="D3" s="21"/>
      <c r="E3" s="21"/>
      <c r="F3" s="21"/>
      <c r="G3" s="21"/>
      <c r="H3" s="21"/>
      <c r="I3" s="21"/>
    </row>
    <row r="5" spans="1:9" x14ac:dyDescent="0.25">
      <c r="A5" s="12" t="s">
        <v>0</v>
      </c>
      <c r="B5" s="12" t="s">
        <v>1</v>
      </c>
      <c r="C5" s="12"/>
      <c r="D5" s="12" t="s">
        <v>2</v>
      </c>
      <c r="E5" s="12"/>
      <c r="F5" s="12" t="s">
        <v>3</v>
      </c>
      <c r="G5" s="12"/>
      <c r="H5" s="13" t="s">
        <v>4</v>
      </c>
      <c r="I5" s="14"/>
    </row>
    <row r="6" spans="1:9" s="3" customFormat="1" ht="27" customHeight="1" x14ac:dyDescent="0.25">
      <c r="A6" s="12"/>
      <c r="B6" s="2" t="s">
        <v>5</v>
      </c>
      <c r="C6" s="2" t="s">
        <v>58</v>
      </c>
      <c r="D6" s="2" t="s">
        <v>5</v>
      </c>
      <c r="E6" s="2" t="s">
        <v>62</v>
      </c>
      <c r="F6" s="2" t="s">
        <v>5</v>
      </c>
      <c r="G6" s="2" t="s">
        <v>6</v>
      </c>
      <c r="H6" s="2" t="s">
        <v>5</v>
      </c>
      <c r="I6" s="2" t="s">
        <v>63</v>
      </c>
    </row>
    <row r="7" spans="1:9" x14ac:dyDescent="0.25">
      <c r="A7" s="18" t="s">
        <v>7</v>
      </c>
      <c r="B7" s="19"/>
      <c r="C7" s="19"/>
      <c r="D7" s="19"/>
      <c r="E7" s="19"/>
      <c r="F7" s="19"/>
      <c r="G7" s="19"/>
      <c r="H7" s="19"/>
      <c r="I7" s="19"/>
    </row>
    <row r="8" spans="1:9" ht="30" x14ac:dyDescent="0.25">
      <c r="A8" s="7" t="s">
        <v>8</v>
      </c>
      <c r="B8" s="4">
        <v>67</v>
      </c>
      <c r="C8" s="4">
        <v>100</v>
      </c>
      <c r="D8" s="4">
        <v>67</v>
      </c>
      <c r="E8" s="4">
        <f>D8/B8*100</f>
        <v>100</v>
      </c>
      <c r="F8" s="4">
        <v>67</v>
      </c>
      <c r="G8" s="4">
        <f>F8/D8*100</f>
        <v>100</v>
      </c>
      <c r="H8" s="4">
        <v>67</v>
      </c>
      <c r="I8" s="4">
        <f>H8/F8*100</f>
        <v>100</v>
      </c>
    </row>
    <row r="9" spans="1:9" x14ac:dyDescent="0.25">
      <c r="A9" s="9" t="s">
        <v>9</v>
      </c>
      <c r="B9" s="4"/>
      <c r="C9" s="4"/>
      <c r="D9" s="4"/>
      <c r="E9" s="4"/>
      <c r="F9" s="4"/>
      <c r="G9" s="4"/>
      <c r="H9" s="4"/>
      <c r="I9" s="4"/>
    </row>
    <row r="10" spans="1:9" ht="30" x14ac:dyDescent="0.25">
      <c r="A10" s="9" t="s">
        <v>55</v>
      </c>
      <c r="B10" s="6">
        <v>38</v>
      </c>
      <c r="C10" s="6">
        <v>100</v>
      </c>
      <c r="D10" s="6">
        <v>38</v>
      </c>
      <c r="E10" s="6">
        <f>D10/B10*100</f>
        <v>100</v>
      </c>
      <c r="F10" s="6">
        <v>38</v>
      </c>
      <c r="G10" s="6">
        <f>F10/D10*100</f>
        <v>100</v>
      </c>
      <c r="H10" s="6">
        <v>38</v>
      </c>
      <c r="I10" s="6">
        <f>H10/F10*100</f>
        <v>100</v>
      </c>
    </row>
    <row r="11" spans="1:9" ht="30" x14ac:dyDescent="0.25">
      <c r="A11" s="9" t="s">
        <v>56</v>
      </c>
      <c r="B11" s="6">
        <v>26</v>
      </c>
      <c r="C11" s="6">
        <v>100</v>
      </c>
      <c r="D11" s="6">
        <v>26</v>
      </c>
      <c r="E11" s="6">
        <f>D11/B11*100</f>
        <v>100</v>
      </c>
      <c r="F11" s="6">
        <v>26</v>
      </c>
      <c r="G11" s="6">
        <f>F11/D11*100</f>
        <v>100</v>
      </c>
      <c r="H11" s="6">
        <v>26</v>
      </c>
      <c r="I11" s="6">
        <f>H11/F11*100</f>
        <v>100</v>
      </c>
    </row>
    <row r="12" spans="1:9" x14ac:dyDescent="0.25">
      <c r="A12" s="9" t="s">
        <v>57</v>
      </c>
      <c r="B12" s="6">
        <v>3</v>
      </c>
      <c r="C12" s="6">
        <v>100</v>
      </c>
      <c r="D12" s="6">
        <v>3</v>
      </c>
      <c r="E12" s="6">
        <f>D12/B12*100</f>
        <v>100</v>
      </c>
      <c r="F12" s="6">
        <v>3</v>
      </c>
      <c r="G12" s="6">
        <f>F12/D12*100</f>
        <v>100</v>
      </c>
      <c r="H12" s="6">
        <v>3</v>
      </c>
      <c r="I12" s="6">
        <f>H12/F12*100</f>
        <v>100</v>
      </c>
    </row>
    <row r="13" spans="1:9" ht="30" x14ac:dyDescent="0.25">
      <c r="A13" s="7" t="s">
        <v>59</v>
      </c>
      <c r="B13" s="4">
        <v>51</v>
      </c>
      <c r="C13" s="4">
        <v>100</v>
      </c>
      <c r="D13" s="4">
        <v>51</v>
      </c>
      <c r="E13" s="4">
        <f>D13/B13*100</f>
        <v>100</v>
      </c>
      <c r="F13" s="4">
        <v>51</v>
      </c>
      <c r="G13" s="4">
        <f>F13/D13*100</f>
        <v>100</v>
      </c>
      <c r="H13" s="4">
        <v>51</v>
      </c>
      <c r="I13" s="4">
        <f>H13/F13*100</f>
        <v>100</v>
      </c>
    </row>
    <row r="14" spans="1:9" x14ac:dyDescent="0.25">
      <c r="A14" s="7" t="s">
        <v>60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x14ac:dyDescent="0.25">
      <c r="A15" s="18" t="s">
        <v>10</v>
      </c>
      <c r="B15" s="19"/>
      <c r="C15" s="19"/>
      <c r="D15" s="19"/>
      <c r="E15" s="19"/>
      <c r="F15" s="19"/>
      <c r="G15" s="19"/>
      <c r="H15" s="19"/>
      <c r="I15" s="19"/>
    </row>
    <row r="16" spans="1:9" ht="30" x14ac:dyDescent="0.25">
      <c r="A16" s="7" t="s">
        <v>11</v>
      </c>
      <c r="B16" s="4">
        <v>2195.67</v>
      </c>
      <c r="C16" s="4">
        <v>100</v>
      </c>
      <c r="D16" s="4">
        <f>B16*1.01</f>
        <v>2217.6267000000003</v>
      </c>
      <c r="E16" s="4">
        <f>D16/B16*100</f>
        <v>101</v>
      </c>
      <c r="F16" s="4">
        <f>D16*1.0001</f>
        <v>2217.8484626700001</v>
      </c>
      <c r="G16" s="4">
        <f>F16/D16*100</f>
        <v>100.01</v>
      </c>
      <c r="H16" s="4">
        <f>F16*1.001</f>
        <v>2220.0663111326699</v>
      </c>
      <c r="I16" s="4">
        <f>H16/F16*100</f>
        <v>100.1</v>
      </c>
    </row>
    <row r="17" spans="1:9" ht="30" x14ac:dyDescent="0.25">
      <c r="A17" s="7" t="s">
        <v>12</v>
      </c>
      <c r="B17" s="4">
        <f>0.6*B23</f>
        <v>2572.1999999999998</v>
      </c>
      <c r="C17" s="4">
        <v>100</v>
      </c>
      <c r="D17" s="4">
        <f>0.59*D23</f>
        <v>2502.19</v>
      </c>
      <c r="E17" s="4">
        <f t="shared" ref="E17:E20" si="0">D17/B17*100</f>
        <v>97.278205427260716</v>
      </c>
      <c r="F17" s="4">
        <f>0.59*F23</f>
        <v>2486.85</v>
      </c>
      <c r="G17" s="4">
        <f t="shared" ref="G17:G20" si="1">F17/D17*100</f>
        <v>99.386937043150198</v>
      </c>
      <c r="H17" s="4">
        <f>0.59*H23</f>
        <v>2473.87</v>
      </c>
      <c r="I17" s="4">
        <f t="shared" ref="I17:I20" si="2">H17/F17*100</f>
        <v>99.478054567022539</v>
      </c>
    </row>
    <row r="18" spans="1:9" ht="30" x14ac:dyDescent="0.25">
      <c r="A18" s="7" t="s">
        <v>61</v>
      </c>
      <c r="B18" s="4">
        <v>40328.949999999997</v>
      </c>
      <c r="C18" s="4">
        <v>100.05</v>
      </c>
      <c r="D18" s="4">
        <f>D16*1000000/4537/12</f>
        <v>40732.251487767258</v>
      </c>
      <c r="E18" s="4">
        <f t="shared" si="0"/>
        <v>101.00002972496745</v>
      </c>
      <c r="F18" s="4">
        <f>F16*1000000/4537/12</f>
        <v>40736.324712916023</v>
      </c>
      <c r="G18" s="4">
        <f t="shared" si="1"/>
        <v>100.00999999999998</v>
      </c>
      <c r="H18" s="4">
        <f>H16*1000000/4537/12</f>
        <v>40777.061037628941</v>
      </c>
      <c r="I18" s="4">
        <f t="shared" si="2"/>
        <v>100.10000000000001</v>
      </c>
    </row>
    <row r="19" spans="1:9" ht="30" x14ac:dyDescent="0.25">
      <c r="A19" s="7" t="s">
        <v>13</v>
      </c>
      <c r="B19" s="4">
        <f>B23*0.65</f>
        <v>2786.55</v>
      </c>
      <c r="C19" s="4">
        <v>100</v>
      </c>
      <c r="D19" s="4">
        <f>D23*0.65</f>
        <v>2756.65</v>
      </c>
      <c r="E19" s="4">
        <f t="shared" si="0"/>
        <v>98.926988570095631</v>
      </c>
      <c r="F19" s="4">
        <f>F23*0.65</f>
        <v>2739.75</v>
      </c>
      <c r="G19" s="4">
        <f t="shared" si="1"/>
        <v>99.386937043150198</v>
      </c>
      <c r="H19" s="4">
        <f>H23*0.65</f>
        <v>2725.4500000000003</v>
      </c>
      <c r="I19" s="4">
        <f t="shared" si="2"/>
        <v>99.478054567022539</v>
      </c>
    </row>
    <row r="20" spans="1:9" ht="30" x14ac:dyDescent="0.25">
      <c r="A20" s="10" t="s">
        <v>14</v>
      </c>
      <c r="B20" s="11">
        <v>10</v>
      </c>
      <c r="C20" s="11">
        <v>100.1</v>
      </c>
      <c r="D20" s="11">
        <v>11.6</v>
      </c>
      <c r="E20" s="11">
        <f t="shared" si="0"/>
        <v>115.99999999999999</v>
      </c>
      <c r="F20" s="11">
        <v>11.4</v>
      </c>
      <c r="G20" s="11">
        <f t="shared" si="1"/>
        <v>98.275862068965523</v>
      </c>
      <c r="H20" s="11">
        <v>11.4</v>
      </c>
      <c r="I20" s="11">
        <f t="shared" si="2"/>
        <v>100</v>
      </c>
    </row>
    <row r="21" spans="1:9" x14ac:dyDescent="0.25">
      <c r="A21" s="18" t="s">
        <v>15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5" t="s">
        <v>16</v>
      </c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7" t="s">
        <v>17</v>
      </c>
      <c r="B23" s="4">
        <v>4287</v>
      </c>
      <c r="C23" s="4">
        <f>4287/4313*100</f>
        <v>99.397171342453049</v>
      </c>
      <c r="D23" s="4">
        <v>4241</v>
      </c>
      <c r="E23" s="4">
        <f>D23/B23*100</f>
        <v>98.926988570095645</v>
      </c>
      <c r="F23" s="4">
        <v>4215</v>
      </c>
      <c r="G23" s="4">
        <f>F23/D23*100</f>
        <v>99.386937043150198</v>
      </c>
      <c r="H23" s="4">
        <v>4193</v>
      </c>
      <c r="I23" s="4">
        <f>H23/F23*100</f>
        <v>99.478054567022539</v>
      </c>
    </row>
    <row r="24" spans="1:9" x14ac:dyDescent="0.25">
      <c r="A24" s="7" t="s">
        <v>18</v>
      </c>
      <c r="B24" s="4">
        <v>25</v>
      </c>
      <c r="C24" s="4">
        <f>B24/31*100</f>
        <v>80.645161290322577</v>
      </c>
      <c r="D24" s="4">
        <v>31</v>
      </c>
      <c r="E24" s="4">
        <f t="shared" ref="E24:E27" si="3">D24/B24*100</f>
        <v>124</v>
      </c>
      <c r="F24" s="4">
        <v>30</v>
      </c>
      <c r="G24" s="4">
        <f t="shared" ref="G24:G27" si="4">F24/D24*100</f>
        <v>96.774193548387103</v>
      </c>
      <c r="H24" s="4">
        <v>29</v>
      </c>
      <c r="I24" s="4">
        <f t="shared" ref="I24:I27" si="5">H24/F24*100</f>
        <v>96.666666666666671</v>
      </c>
    </row>
    <row r="25" spans="1:9" x14ac:dyDescent="0.25">
      <c r="A25" s="7" t="s">
        <v>19</v>
      </c>
      <c r="B25" s="4">
        <v>42</v>
      </c>
      <c r="C25" s="4">
        <f>B25/43*100</f>
        <v>97.674418604651152</v>
      </c>
      <c r="D25" s="4">
        <v>37</v>
      </c>
      <c r="E25" s="4">
        <f t="shared" si="3"/>
        <v>88.095238095238088</v>
      </c>
      <c r="F25" s="4">
        <v>25</v>
      </c>
      <c r="G25" s="4">
        <f t="shared" si="4"/>
        <v>67.567567567567565</v>
      </c>
      <c r="H25" s="4">
        <v>39</v>
      </c>
      <c r="I25" s="4">
        <f t="shared" si="5"/>
        <v>156</v>
      </c>
    </row>
    <row r="26" spans="1:9" x14ac:dyDescent="0.25">
      <c r="A26" s="7" t="s">
        <v>20</v>
      </c>
      <c r="B26" s="4">
        <f>B24-B25</f>
        <v>-17</v>
      </c>
      <c r="C26" s="4">
        <f>B26/-12*100</f>
        <v>141.66666666666669</v>
      </c>
      <c r="D26" s="4">
        <f>D24-D25</f>
        <v>-6</v>
      </c>
      <c r="E26" s="4">
        <f t="shared" si="3"/>
        <v>35.294117647058826</v>
      </c>
      <c r="F26" s="4">
        <f>F24-F25</f>
        <v>5</v>
      </c>
      <c r="G26" s="4">
        <f t="shared" si="4"/>
        <v>-83.333333333333343</v>
      </c>
      <c r="H26" s="4">
        <f>H24-H25</f>
        <v>-10</v>
      </c>
      <c r="I26" s="4">
        <f t="shared" si="5"/>
        <v>-200</v>
      </c>
    </row>
    <row r="27" spans="1:9" ht="12.75" customHeight="1" x14ac:dyDescent="0.25">
      <c r="A27" s="7" t="s">
        <v>21</v>
      </c>
      <c r="B27" s="4">
        <v>-20</v>
      </c>
      <c r="C27" s="4">
        <f>B27/-14*100</f>
        <v>142.85714285714286</v>
      </c>
      <c r="D27" s="4">
        <v>-40</v>
      </c>
      <c r="E27" s="4">
        <f t="shared" si="3"/>
        <v>200</v>
      </c>
      <c r="F27" s="4">
        <v>-31</v>
      </c>
      <c r="G27" s="4">
        <f t="shared" si="4"/>
        <v>77.5</v>
      </c>
      <c r="H27" s="4">
        <v>10</v>
      </c>
      <c r="I27" s="4">
        <f t="shared" si="5"/>
        <v>-32.258064516129032</v>
      </c>
    </row>
    <row r="28" spans="1:9" x14ac:dyDescent="0.25">
      <c r="A28" s="15" t="s">
        <v>22</v>
      </c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7" t="s">
        <v>23</v>
      </c>
      <c r="B29" s="4">
        <v>3</v>
      </c>
      <c r="C29" s="4">
        <v>100</v>
      </c>
      <c r="D29" s="4">
        <v>3</v>
      </c>
      <c r="E29" s="4">
        <f>D29/B29*100</f>
        <v>100</v>
      </c>
      <c r="F29" s="4">
        <v>3</v>
      </c>
      <c r="G29" s="4">
        <f>F29/D29*100</f>
        <v>100</v>
      </c>
      <c r="H29" s="4">
        <v>3</v>
      </c>
      <c r="I29" s="4">
        <f>H29/F29*100</f>
        <v>100</v>
      </c>
    </row>
    <row r="30" spans="1:9" ht="30" x14ac:dyDescent="0.25">
      <c r="A30" s="7" t="s">
        <v>24</v>
      </c>
      <c r="B30" s="4">
        <v>4</v>
      </c>
      <c r="C30" s="4">
        <v>100</v>
      </c>
      <c r="D30" s="4">
        <v>4</v>
      </c>
      <c r="E30" s="4">
        <f t="shared" ref="E30:I30" si="6">D30/B30*100</f>
        <v>100</v>
      </c>
      <c r="F30" s="4">
        <v>4</v>
      </c>
      <c r="G30" s="4">
        <f t="shared" si="6"/>
        <v>100</v>
      </c>
      <c r="H30" s="4">
        <v>4</v>
      </c>
      <c r="I30" s="4">
        <f t="shared" si="6"/>
        <v>100</v>
      </c>
    </row>
    <row r="31" spans="1:9" ht="30" x14ac:dyDescent="0.25">
      <c r="A31" s="7" t="s">
        <v>73</v>
      </c>
      <c r="B31" s="4">
        <v>2</v>
      </c>
      <c r="C31" s="4">
        <v>100</v>
      </c>
      <c r="D31" s="4">
        <v>2</v>
      </c>
      <c r="E31" s="4">
        <v>100</v>
      </c>
      <c r="F31" s="4">
        <v>2</v>
      </c>
      <c r="G31" s="4">
        <v>100</v>
      </c>
      <c r="H31" s="4">
        <v>2</v>
      </c>
      <c r="I31" s="4">
        <v>100</v>
      </c>
    </row>
    <row r="32" spans="1:9" x14ac:dyDescent="0.25">
      <c r="A32" s="15" t="s">
        <v>25</v>
      </c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7" t="s">
        <v>71</v>
      </c>
      <c r="B33" s="4">
        <v>4</v>
      </c>
      <c r="C33" s="4">
        <v>100</v>
      </c>
      <c r="D33" s="4">
        <v>4</v>
      </c>
      <c r="E33" s="4">
        <v>100</v>
      </c>
      <c r="F33" s="4">
        <v>4</v>
      </c>
      <c r="G33" s="4">
        <v>100</v>
      </c>
      <c r="H33" s="4">
        <v>4</v>
      </c>
      <c r="I33" s="4">
        <v>100</v>
      </c>
    </row>
    <row r="34" spans="1:9" x14ac:dyDescent="0.25">
      <c r="A34" s="15" t="s">
        <v>26</v>
      </c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7" t="s">
        <v>67</v>
      </c>
      <c r="B35" s="4">
        <v>3</v>
      </c>
      <c r="C35" s="4">
        <v>100</v>
      </c>
      <c r="D35" s="4">
        <v>3</v>
      </c>
      <c r="E35" s="4">
        <f>D35/B35*100</f>
        <v>100</v>
      </c>
      <c r="F35" s="4">
        <v>3</v>
      </c>
      <c r="G35" s="4">
        <f>F35/D35*100</f>
        <v>100</v>
      </c>
      <c r="H35" s="4">
        <v>3</v>
      </c>
      <c r="I35" s="4">
        <f>H35/F35*100</f>
        <v>100</v>
      </c>
    </row>
    <row r="36" spans="1:9" x14ac:dyDescent="0.25">
      <c r="A36" s="7" t="s">
        <v>27</v>
      </c>
      <c r="B36" s="4">
        <v>2</v>
      </c>
      <c r="C36" s="4">
        <v>100</v>
      </c>
      <c r="D36" s="4">
        <v>2</v>
      </c>
      <c r="E36" s="4">
        <f>D36/B36*100</f>
        <v>100</v>
      </c>
      <c r="F36" s="4">
        <v>2</v>
      </c>
      <c r="G36" s="4">
        <f>F36/D36*100</f>
        <v>100</v>
      </c>
      <c r="H36" s="4">
        <v>2</v>
      </c>
      <c r="I36" s="4">
        <f>H36/F36*100</f>
        <v>100</v>
      </c>
    </row>
    <row r="37" spans="1:9" x14ac:dyDescent="0.25">
      <c r="A37" s="7" t="s">
        <v>68</v>
      </c>
      <c r="B37" s="4">
        <v>2</v>
      </c>
      <c r="C37" s="4">
        <f>200</f>
        <v>200</v>
      </c>
      <c r="D37" s="4">
        <v>2</v>
      </c>
      <c r="E37" s="4">
        <f>D37/B37*100</f>
        <v>100</v>
      </c>
      <c r="F37" s="4">
        <v>2</v>
      </c>
      <c r="G37" s="4">
        <f>F37/D37*100</f>
        <v>100</v>
      </c>
      <c r="H37" s="4">
        <v>2</v>
      </c>
      <c r="I37" s="4">
        <f>H37/F37*100</f>
        <v>100</v>
      </c>
    </row>
    <row r="38" spans="1:9" x14ac:dyDescent="0.25">
      <c r="A38" s="18" t="s">
        <v>28</v>
      </c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15" t="s">
        <v>29</v>
      </c>
      <c r="B39" s="16"/>
      <c r="C39" s="16"/>
      <c r="D39" s="16"/>
      <c r="E39" s="16"/>
      <c r="F39" s="16"/>
      <c r="G39" s="16"/>
      <c r="H39" s="16"/>
      <c r="I39" s="16"/>
    </row>
    <row r="40" spans="1:9" ht="30" x14ac:dyDescent="0.25">
      <c r="A40" s="7" t="s">
        <v>31</v>
      </c>
      <c r="B40" s="4">
        <f>B42+B43+B44</f>
        <v>148</v>
      </c>
      <c r="C40" s="4">
        <v>100</v>
      </c>
      <c r="D40" s="4">
        <f>D42+D43+D44</f>
        <v>148</v>
      </c>
      <c r="E40" s="4">
        <f>D40/B40*100</f>
        <v>100</v>
      </c>
      <c r="F40" s="4">
        <f>F42+F43+F44</f>
        <v>148</v>
      </c>
      <c r="G40" s="4">
        <f>F40/D40*100</f>
        <v>100</v>
      </c>
      <c r="H40" s="4">
        <f>H42+H43+H44</f>
        <v>148</v>
      </c>
      <c r="I40" s="4">
        <f>H40/F40*100</f>
        <v>100</v>
      </c>
    </row>
    <row r="41" spans="1:9" x14ac:dyDescent="0.25">
      <c r="A41" s="7" t="s">
        <v>34</v>
      </c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7" t="s">
        <v>32</v>
      </c>
      <c r="B42" s="4">
        <v>28</v>
      </c>
      <c r="C42" s="4">
        <v>100</v>
      </c>
      <c r="D42" s="4">
        <v>28</v>
      </c>
      <c r="E42" s="4">
        <f t="shared" ref="E42:I48" si="7">D42/B42*100</f>
        <v>100</v>
      </c>
      <c r="F42" s="4">
        <v>28</v>
      </c>
      <c r="G42" s="4">
        <f t="shared" si="7"/>
        <v>100</v>
      </c>
      <c r="H42" s="4">
        <v>28</v>
      </c>
      <c r="I42" s="4">
        <f t="shared" si="7"/>
        <v>100</v>
      </c>
    </row>
    <row r="43" spans="1:9" x14ac:dyDescent="0.25">
      <c r="A43" s="7" t="s">
        <v>33</v>
      </c>
      <c r="B43" s="4">
        <v>30</v>
      </c>
      <c r="C43" s="4">
        <v>100</v>
      </c>
      <c r="D43" s="4">
        <v>30</v>
      </c>
      <c r="E43" s="4">
        <f t="shared" si="7"/>
        <v>100</v>
      </c>
      <c r="F43" s="4">
        <v>30</v>
      </c>
      <c r="G43" s="4">
        <f t="shared" si="7"/>
        <v>100</v>
      </c>
      <c r="H43" s="4">
        <v>30</v>
      </c>
      <c r="I43" s="4">
        <f t="shared" si="7"/>
        <v>100</v>
      </c>
    </row>
    <row r="44" spans="1:9" x14ac:dyDescent="0.25">
      <c r="A44" s="7" t="s">
        <v>35</v>
      </c>
      <c r="B44" s="4">
        <v>90</v>
      </c>
      <c r="C44" s="4">
        <v>100</v>
      </c>
      <c r="D44" s="4">
        <v>90</v>
      </c>
      <c r="E44" s="4">
        <f t="shared" si="7"/>
        <v>100</v>
      </c>
      <c r="F44" s="4">
        <v>90</v>
      </c>
      <c r="G44" s="4">
        <f t="shared" si="7"/>
        <v>100</v>
      </c>
      <c r="H44" s="4">
        <v>90</v>
      </c>
      <c r="I44" s="4">
        <f t="shared" si="7"/>
        <v>100</v>
      </c>
    </row>
    <row r="45" spans="1:9" ht="30" x14ac:dyDescent="0.25">
      <c r="A45" s="7" t="s">
        <v>36</v>
      </c>
      <c r="B45" s="4">
        <v>2</v>
      </c>
      <c r="C45" s="4">
        <f>B45/1.8*100</f>
        <v>111.11111111111111</v>
      </c>
      <c r="D45" s="4">
        <v>2</v>
      </c>
      <c r="E45" s="4">
        <f t="shared" si="7"/>
        <v>100</v>
      </c>
      <c r="F45" s="4">
        <v>2</v>
      </c>
      <c r="G45" s="4">
        <f t="shared" si="7"/>
        <v>100</v>
      </c>
      <c r="H45" s="4">
        <v>2</v>
      </c>
      <c r="I45" s="4">
        <f t="shared" si="7"/>
        <v>100</v>
      </c>
    </row>
    <row r="46" spans="1:9" x14ac:dyDescent="0.25">
      <c r="A46" s="7" t="s">
        <v>9</v>
      </c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7" t="s">
        <v>37</v>
      </c>
      <c r="B47" s="4">
        <v>2</v>
      </c>
      <c r="C47" s="4">
        <f>B47/1.8*100</f>
        <v>111.11111111111111</v>
      </c>
      <c r="D47" s="4">
        <v>2</v>
      </c>
      <c r="E47" s="4">
        <f t="shared" si="7"/>
        <v>100</v>
      </c>
      <c r="F47" s="4">
        <v>2</v>
      </c>
      <c r="G47" s="4">
        <f t="shared" si="7"/>
        <v>100</v>
      </c>
      <c r="H47" s="4">
        <v>2</v>
      </c>
      <c r="I47" s="4">
        <f t="shared" si="7"/>
        <v>100</v>
      </c>
    </row>
    <row r="48" spans="1:9" ht="30" x14ac:dyDescent="0.25">
      <c r="A48" s="7" t="s">
        <v>38</v>
      </c>
      <c r="B48" s="4">
        <f>B43*9*90/1000</f>
        <v>24.3</v>
      </c>
      <c r="C48" s="4">
        <f>B48/24.3*100</f>
        <v>100</v>
      </c>
      <c r="D48" s="4">
        <f>D43*9*90/1000</f>
        <v>24.3</v>
      </c>
      <c r="E48" s="4">
        <f t="shared" si="7"/>
        <v>100</v>
      </c>
      <c r="F48" s="4">
        <f>F43*9*90/1000</f>
        <v>24.3</v>
      </c>
      <c r="G48" s="4">
        <f t="shared" si="7"/>
        <v>100</v>
      </c>
      <c r="H48" s="4">
        <f>H43*9*90/1000</f>
        <v>24.3</v>
      </c>
      <c r="I48" s="4">
        <f t="shared" si="7"/>
        <v>100</v>
      </c>
    </row>
    <row r="49" spans="1:9" x14ac:dyDescent="0.25">
      <c r="A49" s="7" t="s">
        <v>9</v>
      </c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7" t="s">
        <v>37</v>
      </c>
      <c r="B50" s="4">
        <f>B48</f>
        <v>24.3</v>
      </c>
      <c r="C50" s="4">
        <f>B50/24.3*100</f>
        <v>100</v>
      </c>
      <c r="D50" s="4">
        <f>D48</f>
        <v>24.3</v>
      </c>
      <c r="E50" s="4">
        <f t="shared" ref="E50" si="8">D50/B50*100</f>
        <v>100</v>
      </c>
      <c r="F50" s="4">
        <f>F48</f>
        <v>24.3</v>
      </c>
      <c r="G50" s="4">
        <f t="shared" ref="G50" si="9">F50/D50*100</f>
        <v>100</v>
      </c>
      <c r="H50" s="4">
        <f>H48</f>
        <v>24.3</v>
      </c>
      <c r="I50" s="4">
        <f t="shared" ref="I50" si="10">H50/F50*100</f>
        <v>100</v>
      </c>
    </row>
    <row r="51" spans="1:9" x14ac:dyDescent="0.25">
      <c r="A51" s="15" t="s">
        <v>39</v>
      </c>
      <c r="B51" s="16"/>
      <c r="C51" s="16"/>
      <c r="D51" s="16"/>
      <c r="E51" s="16"/>
      <c r="F51" s="16"/>
      <c r="G51" s="16"/>
      <c r="H51" s="16"/>
      <c r="I51" s="16"/>
    </row>
    <row r="52" spans="1:9" ht="30" x14ac:dyDescent="0.25">
      <c r="A52" s="7" t="s">
        <v>70</v>
      </c>
      <c r="B52" s="4">
        <v>1.7</v>
      </c>
      <c r="C52" s="4">
        <f>B52/1.7*100</f>
        <v>100</v>
      </c>
      <c r="D52" s="4">
        <f>B52</f>
        <v>1.7</v>
      </c>
      <c r="E52" s="4">
        <f>D52/B52*100</f>
        <v>100</v>
      </c>
      <c r="F52" s="4">
        <f>D52*1.01</f>
        <v>1.7169999999999999</v>
      </c>
      <c r="G52" s="4">
        <f>F52/D52*100</f>
        <v>101</v>
      </c>
      <c r="H52" s="4">
        <f>F52*1.01</f>
        <v>1.7341699999999998</v>
      </c>
      <c r="I52" s="4">
        <f>H52/F52*100</f>
        <v>101</v>
      </c>
    </row>
    <row r="53" spans="1:9" x14ac:dyDescent="0.25">
      <c r="A53" s="15" t="s">
        <v>40</v>
      </c>
      <c r="B53" s="16"/>
      <c r="C53" s="16"/>
      <c r="D53" s="16"/>
      <c r="E53" s="16"/>
      <c r="F53" s="16"/>
      <c r="G53" s="16"/>
      <c r="H53" s="16"/>
      <c r="I53" s="16"/>
    </row>
    <row r="54" spans="1:9" ht="30" x14ac:dyDescent="0.25">
      <c r="A54" s="7" t="s">
        <v>41</v>
      </c>
      <c r="B54" s="4">
        <v>40</v>
      </c>
      <c r="C54" s="4">
        <f>B54/34*100</f>
        <v>117.64705882352942</v>
      </c>
      <c r="D54" s="4">
        <v>30</v>
      </c>
      <c r="E54" s="4">
        <f>D54/B54*100</f>
        <v>75</v>
      </c>
      <c r="F54" s="4">
        <f>D54*0.999</f>
        <v>29.97</v>
      </c>
      <c r="G54" s="4">
        <f>F54/D54*100</f>
        <v>99.9</v>
      </c>
      <c r="H54" s="4">
        <f>F54*0.999</f>
        <v>29.94003</v>
      </c>
      <c r="I54" s="4">
        <f>H54/F54*100</f>
        <v>99.9</v>
      </c>
    </row>
    <row r="55" spans="1:9" x14ac:dyDescent="0.25">
      <c r="A55" s="7" t="s">
        <v>30</v>
      </c>
      <c r="B55" s="4"/>
      <c r="C55" s="4">
        <f>C54</f>
        <v>117.64705882352942</v>
      </c>
      <c r="D55" s="4"/>
      <c r="E55" s="4">
        <f>D54/$B$54*100</f>
        <v>75</v>
      </c>
      <c r="F55" s="4"/>
      <c r="G55" s="4">
        <f>F54/$B$54*100</f>
        <v>74.924999999999997</v>
      </c>
      <c r="H55" s="4"/>
      <c r="I55" s="4">
        <f>H54/$B$54*100</f>
        <v>74.850075000000004</v>
      </c>
    </row>
    <row r="56" spans="1:9" x14ac:dyDescent="0.25">
      <c r="A56" s="15" t="s">
        <v>69</v>
      </c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7" t="s">
        <v>72</v>
      </c>
      <c r="B57" s="4">
        <v>988</v>
      </c>
      <c r="C57" s="4">
        <v>106</v>
      </c>
      <c r="D57" s="4">
        <v>989</v>
      </c>
      <c r="E57" s="4">
        <f>D57/B57*100</f>
        <v>100.10121457489878</v>
      </c>
      <c r="F57" s="4">
        <v>991</v>
      </c>
      <c r="G57" s="4">
        <f>F57/D57*100</f>
        <v>100.20222446916077</v>
      </c>
      <c r="H57" s="4">
        <v>995</v>
      </c>
      <c r="I57" s="4">
        <f>H57/F57*100</f>
        <v>100.40363269424823</v>
      </c>
    </row>
    <row r="58" spans="1:9" x14ac:dyDescent="0.25">
      <c r="A58" s="7" t="s">
        <v>30</v>
      </c>
      <c r="B58" s="4"/>
      <c r="C58" s="4">
        <v>97.33</v>
      </c>
      <c r="D58" s="4"/>
      <c r="E58" s="4">
        <f>D57/$B$57*100</f>
        <v>100.10121457489878</v>
      </c>
      <c r="F58" s="4"/>
      <c r="G58" s="4">
        <f>F57/$B$57*100</f>
        <v>100.30364372469636</v>
      </c>
      <c r="H58" s="4"/>
      <c r="I58" s="4">
        <f>H57/$B$57*100</f>
        <v>100.70850202429149</v>
      </c>
    </row>
    <row r="59" spans="1:9" x14ac:dyDescent="0.25">
      <c r="A59" s="7" t="s">
        <v>74</v>
      </c>
      <c r="B59" s="4">
        <f>B57/B23*1000000/1000</f>
        <v>230.46419407511078</v>
      </c>
      <c r="C59" s="4">
        <v>106</v>
      </c>
      <c r="D59" s="4">
        <f>D57/D23*1000000/1000</f>
        <v>233.19971704786607</v>
      </c>
      <c r="E59" s="4">
        <f>D59/B59*100</f>
        <v>101.18696224536457</v>
      </c>
      <c r="F59" s="4">
        <f>F57/F23*1000000/1000</f>
        <v>235.1126927639383</v>
      </c>
      <c r="G59" s="4">
        <f>F59/D59*100</f>
        <v>100.82031648249365</v>
      </c>
      <c r="H59" s="4">
        <f>H57/H23*1000000/1000</f>
        <v>237.30026234199858</v>
      </c>
      <c r="I59" s="4">
        <f>H59/F59*100</f>
        <v>100.93043448754027</v>
      </c>
    </row>
    <row r="60" spans="1:9" x14ac:dyDescent="0.25">
      <c r="A60" s="7" t="s">
        <v>30</v>
      </c>
      <c r="B60" s="4"/>
      <c r="C60" s="4">
        <v>100</v>
      </c>
      <c r="D60" s="4"/>
      <c r="E60" s="4">
        <f>D59/$B$59*100</f>
        <v>101.18696224536457</v>
      </c>
      <c r="F60" s="4"/>
      <c r="G60" s="4">
        <f>F59/$B$59*100</f>
        <v>102.01701557479794</v>
      </c>
      <c r="H60" s="4"/>
      <c r="I60" s="4">
        <f>H59/$B$59*100</f>
        <v>102.96621707086517</v>
      </c>
    </row>
    <row r="61" spans="1:9" x14ac:dyDescent="0.25">
      <c r="A61" s="15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7" t="s">
        <v>43</v>
      </c>
      <c r="B62" s="4">
        <v>66</v>
      </c>
      <c r="C62" s="4">
        <f>B62/75*100</f>
        <v>88</v>
      </c>
      <c r="D62" s="4">
        <v>75</v>
      </c>
      <c r="E62" s="4">
        <f>D62/B62*100</f>
        <v>113.63636363636364</v>
      </c>
      <c r="F62" s="4">
        <v>52</v>
      </c>
      <c r="G62" s="4">
        <f>F62/D62*100</f>
        <v>69.333333333333343</v>
      </c>
      <c r="H62" s="4">
        <v>53</v>
      </c>
      <c r="I62" s="4">
        <f>H62/F62*100</f>
        <v>101.92307692307692</v>
      </c>
    </row>
    <row r="63" spans="1:9" ht="30" x14ac:dyDescent="0.25">
      <c r="A63" s="7" t="s">
        <v>44</v>
      </c>
      <c r="B63" s="4">
        <v>30</v>
      </c>
      <c r="C63" s="4">
        <v>100</v>
      </c>
      <c r="D63" s="4">
        <v>30</v>
      </c>
      <c r="E63" s="4">
        <f t="shared" ref="E63:I67" si="11">D63/B63*100</f>
        <v>100</v>
      </c>
      <c r="F63" s="4">
        <v>32</v>
      </c>
      <c r="G63" s="4">
        <f t="shared" si="11"/>
        <v>106.66666666666667</v>
      </c>
      <c r="H63" s="4">
        <v>33</v>
      </c>
      <c r="I63" s="4">
        <f t="shared" si="11"/>
        <v>103.125</v>
      </c>
    </row>
    <row r="64" spans="1:9" x14ac:dyDescent="0.25">
      <c r="A64" s="7" t="s">
        <v>45</v>
      </c>
      <c r="B64" s="4">
        <f>B62/B23*1000000</f>
        <v>15395.381385584324</v>
      </c>
      <c r="C64" s="4">
        <f>(75/B23)/B64*1000000</f>
        <v>1.1363636363636365</v>
      </c>
      <c r="D64" s="4">
        <f>D62/D23*1000000</f>
        <v>17684.508370667296</v>
      </c>
      <c r="E64" s="4">
        <f t="shared" si="11"/>
        <v>114.86892028037985</v>
      </c>
      <c r="F64" s="4">
        <f>F62/F23*1000000</f>
        <v>12336.892052194542</v>
      </c>
      <c r="G64" s="4">
        <f t="shared" si="11"/>
        <v>69.761012257809412</v>
      </c>
      <c r="H64" s="4">
        <f>H62/H23*1000000</f>
        <v>12640.114476508466</v>
      </c>
      <c r="I64" s="4">
        <f t="shared" si="11"/>
        <v>102.45785099708307</v>
      </c>
    </row>
    <row r="65" spans="1:9" x14ac:dyDescent="0.25">
      <c r="A65" s="7" t="s">
        <v>46</v>
      </c>
      <c r="B65" s="4">
        <v>68</v>
      </c>
      <c r="C65" s="4">
        <f>B65/77*100</f>
        <v>88.311688311688314</v>
      </c>
      <c r="D65" s="4">
        <v>75</v>
      </c>
      <c r="E65" s="4">
        <f t="shared" si="11"/>
        <v>110.29411764705883</v>
      </c>
      <c r="F65" s="4">
        <f>F62</f>
        <v>52</v>
      </c>
      <c r="G65" s="4">
        <f t="shared" si="11"/>
        <v>69.333333333333343</v>
      </c>
      <c r="H65" s="4">
        <f>H62</f>
        <v>53</v>
      </c>
      <c r="I65" s="4">
        <f t="shared" si="11"/>
        <v>101.92307692307692</v>
      </c>
    </row>
    <row r="66" spans="1:9" x14ac:dyDescent="0.25">
      <c r="A66" s="7" t="s">
        <v>47</v>
      </c>
      <c r="B66" s="4">
        <f>B65/B23*1000000</f>
        <v>15861.908094238395</v>
      </c>
      <c r="C66" s="4">
        <v>113.23</v>
      </c>
      <c r="D66" s="4">
        <f>D65/D23*1000000</f>
        <v>17684.508370667296</v>
      </c>
      <c r="E66" s="4">
        <f t="shared" si="11"/>
        <v>111.49042262507456</v>
      </c>
      <c r="F66" s="4">
        <f>F65/F23*1000000</f>
        <v>12336.892052194542</v>
      </c>
      <c r="G66" s="4">
        <f t="shared" si="11"/>
        <v>69.761012257809412</v>
      </c>
      <c r="H66" s="4">
        <f>H65/H23*1000000</f>
        <v>12640.114476508466</v>
      </c>
      <c r="I66" s="4">
        <f t="shared" si="11"/>
        <v>102.45785099708307</v>
      </c>
    </row>
    <row r="67" spans="1:9" ht="30" x14ac:dyDescent="0.25">
      <c r="A67" s="7" t="s">
        <v>48</v>
      </c>
      <c r="B67" s="4">
        <v>11</v>
      </c>
      <c r="C67" s="4">
        <v>218</v>
      </c>
      <c r="D67" s="4">
        <v>0</v>
      </c>
      <c r="E67" s="4">
        <f t="shared" si="11"/>
        <v>0</v>
      </c>
      <c r="F67" s="4">
        <v>0</v>
      </c>
      <c r="G67" s="4">
        <v>0</v>
      </c>
      <c r="H67" s="4">
        <v>0</v>
      </c>
      <c r="I67" s="4">
        <v>0</v>
      </c>
    </row>
    <row r="68" spans="1:9" x14ac:dyDescent="0.25">
      <c r="A68" s="7" t="s">
        <v>49</v>
      </c>
      <c r="B68" s="4">
        <f>B62-B65</f>
        <v>-2</v>
      </c>
      <c r="C68" s="4">
        <v>100</v>
      </c>
      <c r="D68" s="4">
        <v>0</v>
      </c>
      <c r="E68" s="4">
        <f>D68/B68*100</f>
        <v>0</v>
      </c>
      <c r="F68" s="4">
        <f>F65-F62</f>
        <v>0</v>
      </c>
      <c r="G68" s="4">
        <v>0</v>
      </c>
      <c r="H68" s="4">
        <f>H65-H62</f>
        <v>0</v>
      </c>
      <c r="I68" s="4">
        <v>0</v>
      </c>
    </row>
  </sheetData>
  <mergeCells count="20">
    <mergeCell ref="G1:I1"/>
    <mergeCell ref="A34:I34"/>
    <mergeCell ref="A38:I38"/>
    <mergeCell ref="A39:I39"/>
    <mergeCell ref="A51:I51"/>
    <mergeCell ref="A7:I7"/>
    <mergeCell ref="A15:I15"/>
    <mergeCell ref="A21:I21"/>
    <mergeCell ref="A22:I22"/>
    <mergeCell ref="A28:I28"/>
    <mergeCell ref="A32:I32"/>
    <mergeCell ref="A3:I3"/>
    <mergeCell ref="A5:A6"/>
    <mergeCell ref="B5:C5"/>
    <mergeCell ref="D5:E5"/>
    <mergeCell ref="F5:G5"/>
    <mergeCell ref="H5:I5"/>
    <mergeCell ref="A61:I61"/>
    <mergeCell ref="A53:I53"/>
    <mergeCell ref="A56:I56"/>
  </mergeCells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topLeftCell="A13" zoomScale="70" zoomScaleNormal="70" workbookViewId="0">
      <selection activeCell="N33" sqref="N33:O33"/>
    </sheetView>
  </sheetViews>
  <sheetFormatPr defaultRowHeight="15" x14ac:dyDescent="0.25"/>
  <cols>
    <col min="1" max="1" width="48.28515625" style="8" customWidth="1"/>
    <col min="2" max="2" width="11.7109375" style="1" customWidth="1"/>
    <col min="3" max="3" width="15.7109375" style="1" customWidth="1"/>
    <col min="4" max="4" width="11.7109375" style="1" customWidth="1"/>
    <col min="5" max="5" width="15.7109375" style="1" customWidth="1"/>
    <col min="6" max="6" width="11.7109375" style="1" customWidth="1"/>
    <col min="7" max="7" width="15.7109375" style="1" customWidth="1"/>
    <col min="8" max="8" width="11.7109375" style="1" customWidth="1"/>
    <col min="9" max="9" width="15.7109375" style="1" customWidth="1"/>
    <col min="10" max="10" width="11.7109375" style="1" customWidth="1"/>
    <col min="11" max="11" width="15.7109375" style="1" customWidth="1"/>
    <col min="12" max="12" width="11.7109375" style="1" customWidth="1"/>
    <col min="13" max="13" width="15.7109375" style="1" customWidth="1"/>
    <col min="14" max="14" width="11.7109375" style="1" customWidth="1"/>
    <col min="15" max="15" width="15.7109375" style="1" customWidth="1"/>
    <col min="16" max="16384" width="9.140625" style="1"/>
  </cols>
  <sheetData>
    <row r="1" spans="1:15" ht="70.5" customHeight="1" x14ac:dyDescent="0.25">
      <c r="M1" s="5"/>
      <c r="N1" s="17" t="s">
        <v>54</v>
      </c>
      <c r="O1" s="17"/>
    </row>
    <row r="3" spans="1:15" ht="35.25" customHeight="1" x14ac:dyDescent="0.3">
      <c r="A3" s="20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x14ac:dyDescent="0.25">
      <c r="A5" s="12" t="s">
        <v>0</v>
      </c>
      <c r="B5" s="12" t="s">
        <v>1</v>
      </c>
      <c r="C5" s="12"/>
      <c r="D5" s="12" t="s">
        <v>2</v>
      </c>
      <c r="E5" s="12"/>
      <c r="F5" s="12" t="s">
        <v>3</v>
      </c>
      <c r="G5" s="12"/>
      <c r="H5" s="12" t="s">
        <v>4</v>
      </c>
      <c r="I5" s="12"/>
      <c r="J5" s="12" t="s">
        <v>50</v>
      </c>
      <c r="K5" s="12"/>
      <c r="L5" s="12" t="s">
        <v>51</v>
      </c>
      <c r="M5" s="12"/>
      <c r="N5" s="12" t="s">
        <v>52</v>
      </c>
      <c r="O5" s="12"/>
    </row>
    <row r="6" spans="1:15" s="3" customFormat="1" ht="27" customHeight="1" x14ac:dyDescent="0.25">
      <c r="A6" s="12"/>
      <c r="B6" s="2" t="s">
        <v>5</v>
      </c>
      <c r="C6" s="2" t="s">
        <v>58</v>
      </c>
      <c r="D6" s="2" t="s">
        <v>5</v>
      </c>
      <c r="E6" s="2" t="s">
        <v>62</v>
      </c>
      <c r="F6" s="2" t="s">
        <v>5</v>
      </c>
      <c r="G6" s="2" t="s">
        <v>6</v>
      </c>
      <c r="H6" s="2" t="s">
        <v>5</v>
      </c>
      <c r="I6" s="2" t="s">
        <v>63</v>
      </c>
      <c r="J6" s="2" t="s">
        <v>5</v>
      </c>
      <c r="K6" s="2" t="s">
        <v>64</v>
      </c>
      <c r="L6" s="2" t="s">
        <v>5</v>
      </c>
      <c r="M6" s="2" t="s">
        <v>65</v>
      </c>
      <c r="N6" s="2" t="s">
        <v>5</v>
      </c>
      <c r="O6" s="2" t="s">
        <v>66</v>
      </c>
    </row>
    <row r="7" spans="1:15" x14ac:dyDescent="0.25">
      <c r="A7" s="18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3"/>
    </row>
    <row r="8" spans="1:15" ht="30" x14ac:dyDescent="0.25">
      <c r="A8" s="7" t="s">
        <v>8</v>
      </c>
      <c r="B8" s="4">
        <v>67</v>
      </c>
      <c r="C8" s="4">
        <v>100</v>
      </c>
      <c r="D8" s="4">
        <v>67</v>
      </c>
      <c r="E8" s="4">
        <f>D8/B8*100</f>
        <v>100</v>
      </c>
      <c r="F8" s="4">
        <v>67</v>
      </c>
      <c r="G8" s="4">
        <f>F8/D8*100</f>
        <v>100</v>
      </c>
      <c r="H8" s="4">
        <v>67</v>
      </c>
      <c r="I8" s="4">
        <f>H8/F8*100</f>
        <v>100</v>
      </c>
      <c r="J8" s="4">
        <v>67</v>
      </c>
      <c r="K8" s="4">
        <f>J8/H8*100</f>
        <v>100</v>
      </c>
      <c r="L8" s="4">
        <v>67</v>
      </c>
      <c r="M8" s="4">
        <f>L8/J8*100</f>
        <v>100</v>
      </c>
      <c r="N8" s="4">
        <v>67</v>
      </c>
      <c r="O8" s="4">
        <f>N8/L8*100</f>
        <v>100</v>
      </c>
    </row>
    <row r="9" spans="1:15" x14ac:dyDescent="0.25">
      <c r="A9" s="9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0" x14ac:dyDescent="0.25">
      <c r="A10" s="9" t="s">
        <v>55</v>
      </c>
      <c r="B10" s="6">
        <v>38</v>
      </c>
      <c r="C10" s="6">
        <v>100</v>
      </c>
      <c r="D10" s="6">
        <v>38</v>
      </c>
      <c r="E10" s="6">
        <f>D10/B10*100</f>
        <v>100</v>
      </c>
      <c r="F10" s="6">
        <v>38</v>
      </c>
      <c r="G10" s="6">
        <f>F10/D10*100</f>
        <v>100</v>
      </c>
      <c r="H10" s="6">
        <v>38</v>
      </c>
      <c r="I10" s="6">
        <f>H10/F10*100</f>
        <v>100</v>
      </c>
      <c r="J10" s="6">
        <v>38</v>
      </c>
      <c r="K10" s="6">
        <f>J10/H10*100</f>
        <v>100</v>
      </c>
      <c r="L10" s="6">
        <v>38</v>
      </c>
      <c r="M10" s="6">
        <f>L10/J10*100</f>
        <v>100</v>
      </c>
      <c r="N10" s="6">
        <v>38</v>
      </c>
      <c r="O10" s="6">
        <f>N10/L10*100</f>
        <v>100</v>
      </c>
    </row>
    <row r="11" spans="1:15" ht="30" x14ac:dyDescent="0.25">
      <c r="A11" s="9" t="s">
        <v>56</v>
      </c>
      <c r="B11" s="6">
        <v>26</v>
      </c>
      <c r="C11" s="6">
        <v>100</v>
      </c>
      <c r="D11" s="6">
        <v>26</v>
      </c>
      <c r="E11" s="6">
        <f>D11/B11*100</f>
        <v>100</v>
      </c>
      <c r="F11" s="6">
        <v>26</v>
      </c>
      <c r="G11" s="6">
        <f>F11/D11*100</f>
        <v>100</v>
      </c>
      <c r="H11" s="6">
        <v>26</v>
      </c>
      <c r="I11" s="6">
        <f>H11/F11*100</f>
        <v>100</v>
      </c>
      <c r="J11" s="6">
        <v>26</v>
      </c>
      <c r="K11" s="6">
        <f>J11/H11*100</f>
        <v>100</v>
      </c>
      <c r="L11" s="6">
        <v>26</v>
      </c>
      <c r="M11" s="6">
        <f>L11/J11*100</f>
        <v>100</v>
      </c>
      <c r="N11" s="6">
        <v>26</v>
      </c>
      <c r="O11" s="6">
        <f>N11/L11*100</f>
        <v>100</v>
      </c>
    </row>
    <row r="12" spans="1:15" x14ac:dyDescent="0.25">
      <c r="A12" s="9" t="s">
        <v>57</v>
      </c>
      <c r="B12" s="6">
        <v>3</v>
      </c>
      <c r="C12" s="6">
        <v>100</v>
      </c>
      <c r="D12" s="6">
        <v>3</v>
      </c>
      <c r="E12" s="6">
        <f>D12/B12*100</f>
        <v>100</v>
      </c>
      <c r="F12" s="6">
        <v>3</v>
      </c>
      <c r="G12" s="6">
        <f>F12/D12*100</f>
        <v>100</v>
      </c>
      <c r="H12" s="6">
        <v>3</v>
      </c>
      <c r="I12" s="6">
        <f>H12/F12*100</f>
        <v>100</v>
      </c>
      <c r="J12" s="6">
        <v>3</v>
      </c>
      <c r="K12" s="6">
        <f>J12/H12*100</f>
        <v>100</v>
      </c>
      <c r="L12" s="6">
        <v>3</v>
      </c>
      <c r="M12" s="6">
        <f>L12/J12*100</f>
        <v>100</v>
      </c>
      <c r="N12" s="6">
        <v>3</v>
      </c>
      <c r="O12" s="6">
        <f>N12/L12*100</f>
        <v>100</v>
      </c>
    </row>
    <row r="13" spans="1:15" ht="30" x14ac:dyDescent="0.25">
      <c r="A13" s="7" t="s">
        <v>59</v>
      </c>
      <c r="B13" s="4">
        <v>51</v>
      </c>
      <c r="C13" s="4">
        <v>100</v>
      </c>
      <c r="D13" s="4">
        <v>51</v>
      </c>
      <c r="E13" s="4">
        <f>D13/B13*100</f>
        <v>100</v>
      </c>
      <c r="F13" s="4">
        <v>51</v>
      </c>
      <c r="G13" s="4">
        <f>F13/D13*100</f>
        <v>100</v>
      </c>
      <c r="H13" s="4">
        <v>51</v>
      </c>
      <c r="I13" s="4">
        <f>H13/F13*100</f>
        <v>100</v>
      </c>
      <c r="J13" s="4">
        <v>55</v>
      </c>
      <c r="K13" s="4">
        <f>J13/H13*100</f>
        <v>107.84313725490196</v>
      </c>
      <c r="L13" s="4">
        <v>55</v>
      </c>
      <c r="M13" s="4">
        <f>L13/J13*100</f>
        <v>100</v>
      </c>
      <c r="N13" s="4">
        <v>59</v>
      </c>
      <c r="O13" s="4">
        <f>N13/L13*100</f>
        <v>107.27272727272728</v>
      </c>
    </row>
    <row r="14" spans="1:15" x14ac:dyDescent="0.25">
      <c r="A14" s="7" t="s">
        <v>60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x14ac:dyDescent="0.25">
      <c r="A15" s="18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3"/>
    </row>
    <row r="16" spans="1:15" ht="30" x14ac:dyDescent="0.25">
      <c r="A16" s="7" t="s">
        <v>11</v>
      </c>
      <c r="B16" s="4">
        <v>2195.67</v>
      </c>
      <c r="C16" s="4">
        <v>100</v>
      </c>
      <c r="D16" s="4">
        <f>B16*1.01</f>
        <v>2217.6267000000003</v>
      </c>
      <c r="E16" s="4">
        <f>D16/B16*100</f>
        <v>101</v>
      </c>
      <c r="F16" s="4">
        <f>D16*1.0001</f>
        <v>2217.8484626700001</v>
      </c>
      <c r="G16" s="4">
        <f>F16/D16*100</f>
        <v>100.01</v>
      </c>
      <c r="H16" s="4">
        <f>F16*1.001</f>
        <v>2220.0663111326699</v>
      </c>
      <c r="I16" s="4">
        <f>H16/F16*100</f>
        <v>100.1</v>
      </c>
      <c r="J16" s="4">
        <f>H16*0.99</f>
        <v>2197.8656480213431</v>
      </c>
      <c r="K16" s="4">
        <f>J16/H16*100</f>
        <v>99</v>
      </c>
      <c r="L16" s="4">
        <f>J16*0.98</f>
        <v>2153.9083350609162</v>
      </c>
      <c r="M16" s="4">
        <f>L16/J16*100</f>
        <v>98</v>
      </c>
      <c r="N16" s="4">
        <f>L16*0.97</f>
        <v>2089.2910850090889</v>
      </c>
      <c r="O16" s="4">
        <f>N16/L16*100</f>
        <v>97.000000000000014</v>
      </c>
    </row>
    <row r="17" spans="1:15" ht="30" x14ac:dyDescent="0.25">
      <c r="A17" s="7" t="s">
        <v>12</v>
      </c>
      <c r="B17" s="4">
        <f>0.6*B23</f>
        <v>2572.1999999999998</v>
      </c>
      <c r="C17" s="4">
        <v>100</v>
      </c>
      <c r="D17" s="4">
        <f>0.59*D23</f>
        <v>2502.19</v>
      </c>
      <c r="E17" s="4">
        <f t="shared" ref="E17:E20" si="0">D17/B17*100</f>
        <v>97.278205427260716</v>
      </c>
      <c r="F17" s="4">
        <f>0.59*F23</f>
        <v>2486.85</v>
      </c>
      <c r="G17" s="4">
        <f t="shared" ref="G17:G20" si="1">F17/D17*100</f>
        <v>99.386937043150198</v>
      </c>
      <c r="H17" s="4">
        <f>0.59*H23</f>
        <v>2473.87</v>
      </c>
      <c r="I17" s="4">
        <f t="shared" ref="I17:I20" si="2">H17/F17*100</f>
        <v>99.478054567022539</v>
      </c>
      <c r="J17" s="4">
        <f>0.59*J23</f>
        <v>2462.66</v>
      </c>
      <c r="K17" s="4">
        <f t="shared" ref="K17:K20" si="3">J17/H17*100</f>
        <v>99.546863820653471</v>
      </c>
      <c r="L17" s="4">
        <f>0.59*L23</f>
        <v>2452.6299999999997</v>
      </c>
      <c r="M17" s="4">
        <f t="shared" ref="M17:M20" si="4">L17/J17*100</f>
        <v>99.592716818399609</v>
      </c>
      <c r="N17" s="4">
        <f>0.59*N23</f>
        <v>2443.19</v>
      </c>
      <c r="O17" s="4">
        <f t="shared" ref="O17:O20" si="5">N17/L17*100</f>
        <v>99.615107048352186</v>
      </c>
    </row>
    <row r="18" spans="1:15" ht="30" x14ac:dyDescent="0.25">
      <c r="A18" s="7" t="s">
        <v>61</v>
      </c>
      <c r="B18" s="4">
        <v>40328.949999999997</v>
      </c>
      <c r="C18" s="4">
        <v>100.05</v>
      </c>
      <c r="D18" s="4">
        <f>D16*1000000/4537/12</f>
        <v>40732.251487767258</v>
      </c>
      <c r="E18" s="4">
        <f t="shared" si="0"/>
        <v>101.00002972496745</v>
      </c>
      <c r="F18" s="4">
        <f>F16*1000000/4537/12</f>
        <v>40736.324712916023</v>
      </c>
      <c r="G18" s="4">
        <f t="shared" si="1"/>
        <v>100.00999999999998</v>
      </c>
      <c r="H18" s="4">
        <f>H16*1000000/4537/12</f>
        <v>40777.061037628941</v>
      </c>
      <c r="I18" s="4">
        <f t="shared" si="2"/>
        <v>100.10000000000001</v>
      </c>
      <c r="J18" s="4">
        <f>J16*1000000/4537/12</f>
        <v>40369.29042725265</v>
      </c>
      <c r="K18" s="4">
        <f t="shared" si="3"/>
        <v>99</v>
      </c>
      <c r="L18" s="4">
        <f>L16*1000000/4537/12</f>
        <v>39561.904618707595</v>
      </c>
      <c r="M18" s="4">
        <f t="shared" si="4"/>
        <v>98</v>
      </c>
      <c r="N18" s="4">
        <f>N16*1000000/4537/12</f>
        <v>38375.047480146372</v>
      </c>
      <c r="O18" s="4">
        <f t="shared" si="5"/>
        <v>97.000000000000014</v>
      </c>
    </row>
    <row r="19" spans="1:15" ht="30" x14ac:dyDescent="0.25">
      <c r="A19" s="7" t="s">
        <v>13</v>
      </c>
      <c r="B19" s="4">
        <f>B23*0.65</f>
        <v>2786.55</v>
      </c>
      <c r="C19" s="4">
        <v>100</v>
      </c>
      <c r="D19" s="4">
        <f>D23*0.65</f>
        <v>2756.65</v>
      </c>
      <c r="E19" s="4">
        <f t="shared" si="0"/>
        <v>98.926988570095631</v>
      </c>
      <c r="F19" s="4">
        <f>F23*0.65</f>
        <v>2739.75</v>
      </c>
      <c r="G19" s="4">
        <f t="shared" si="1"/>
        <v>99.386937043150198</v>
      </c>
      <c r="H19" s="4">
        <f>H23*0.65</f>
        <v>2725.4500000000003</v>
      </c>
      <c r="I19" s="4">
        <f t="shared" si="2"/>
        <v>99.478054567022539</v>
      </c>
      <c r="J19" s="4">
        <f>J23*0.65</f>
        <v>2713.1</v>
      </c>
      <c r="K19" s="4">
        <f t="shared" si="3"/>
        <v>99.546863820653456</v>
      </c>
      <c r="L19" s="4">
        <f>L23*0.65</f>
        <v>2702.05</v>
      </c>
      <c r="M19" s="4">
        <f t="shared" si="4"/>
        <v>99.592716818399623</v>
      </c>
      <c r="N19" s="4">
        <f>N23*0.65</f>
        <v>2691.65</v>
      </c>
      <c r="O19" s="4">
        <f t="shared" si="5"/>
        <v>99.615107048352172</v>
      </c>
    </row>
    <row r="20" spans="1:15" ht="30" x14ac:dyDescent="0.25">
      <c r="A20" s="10" t="s">
        <v>14</v>
      </c>
      <c r="B20" s="11">
        <v>10</v>
      </c>
      <c r="C20" s="11">
        <v>100.1</v>
      </c>
      <c r="D20" s="11">
        <v>11.6</v>
      </c>
      <c r="E20" s="11">
        <f t="shared" si="0"/>
        <v>115.99999999999999</v>
      </c>
      <c r="F20" s="11">
        <v>11.4</v>
      </c>
      <c r="G20" s="11">
        <f t="shared" si="1"/>
        <v>98.275862068965523</v>
      </c>
      <c r="H20" s="11">
        <v>11.4</v>
      </c>
      <c r="I20" s="11">
        <f t="shared" si="2"/>
        <v>100</v>
      </c>
      <c r="J20" s="11">
        <v>11.4</v>
      </c>
      <c r="K20" s="11">
        <f t="shared" si="3"/>
        <v>100</v>
      </c>
      <c r="L20" s="11">
        <v>10</v>
      </c>
      <c r="M20" s="11">
        <f t="shared" si="4"/>
        <v>87.719298245614027</v>
      </c>
      <c r="N20" s="11">
        <v>10</v>
      </c>
      <c r="O20" s="11">
        <f t="shared" si="5"/>
        <v>100</v>
      </c>
    </row>
    <row r="21" spans="1:15" x14ac:dyDescent="0.25">
      <c r="A21" s="18" t="s">
        <v>15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3"/>
    </row>
    <row r="22" spans="1:15" x14ac:dyDescent="0.25">
      <c r="A22" s="15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2"/>
    </row>
    <row r="23" spans="1:15" x14ac:dyDescent="0.25">
      <c r="A23" s="7" t="s">
        <v>17</v>
      </c>
      <c r="B23" s="4">
        <v>4287</v>
      </c>
      <c r="C23" s="4">
        <f>4287/4313*100</f>
        <v>99.397171342453049</v>
      </c>
      <c r="D23" s="4">
        <v>4241</v>
      </c>
      <c r="E23" s="4">
        <f>D23/B23*100</f>
        <v>98.926988570095645</v>
      </c>
      <c r="F23" s="4">
        <v>4215</v>
      </c>
      <c r="G23" s="4">
        <f>F23/D23*100</f>
        <v>99.386937043150198</v>
      </c>
      <c r="H23" s="4">
        <v>4193</v>
      </c>
      <c r="I23" s="4">
        <f>H23/F23*100</f>
        <v>99.478054567022539</v>
      </c>
      <c r="J23" s="4">
        <v>4174</v>
      </c>
      <c r="K23" s="4">
        <f>J23/H23*100</f>
        <v>99.546863820653471</v>
      </c>
      <c r="L23" s="4">
        <v>4157</v>
      </c>
      <c r="M23" s="4">
        <f>L23/J23*100</f>
        <v>99.592716818399623</v>
      </c>
      <c r="N23" s="4">
        <v>4141</v>
      </c>
      <c r="O23" s="4">
        <f>N23/L23*100</f>
        <v>99.615107048352186</v>
      </c>
    </row>
    <row r="24" spans="1:15" x14ac:dyDescent="0.25">
      <c r="A24" s="7" t="s">
        <v>18</v>
      </c>
      <c r="B24" s="4">
        <v>25</v>
      </c>
      <c r="C24" s="4">
        <f>B24/31*100</f>
        <v>80.645161290322577</v>
      </c>
      <c r="D24" s="4">
        <v>31</v>
      </c>
      <c r="E24" s="4">
        <f t="shared" ref="E24:E27" si="6">D24/B24*100</f>
        <v>124</v>
      </c>
      <c r="F24" s="4">
        <v>30</v>
      </c>
      <c r="G24" s="4">
        <f t="shared" ref="G24:G27" si="7">F24/D24*100</f>
        <v>96.774193548387103</v>
      </c>
      <c r="H24" s="4">
        <v>29</v>
      </c>
      <c r="I24" s="4">
        <f t="shared" ref="I24:I27" si="8">H24/F24*100</f>
        <v>96.666666666666671</v>
      </c>
      <c r="J24" s="4">
        <v>27</v>
      </c>
      <c r="K24" s="4">
        <f t="shared" ref="K24:K27" si="9">J24/H24*100</f>
        <v>93.103448275862064</v>
      </c>
      <c r="L24" s="4">
        <v>25</v>
      </c>
      <c r="M24" s="4">
        <f t="shared" ref="M24:M27" si="10">L24/J24*100</f>
        <v>92.592592592592595</v>
      </c>
      <c r="N24" s="4">
        <v>31</v>
      </c>
      <c r="O24" s="4">
        <f t="shared" ref="O24:O27" si="11">N24/L24*100</f>
        <v>124</v>
      </c>
    </row>
    <row r="25" spans="1:15" x14ac:dyDescent="0.25">
      <c r="A25" s="7" t="s">
        <v>19</v>
      </c>
      <c r="B25" s="4">
        <v>42</v>
      </c>
      <c r="C25" s="4">
        <f>B25/43*100</f>
        <v>97.674418604651152</v>
      </c>
      <c r="D25" s="4">
        <v>37</v>
      </c>
      <c r="E25" s="4">
        <f t="shared" si="6"/>
        <v>88.095238095238088</v>
      </c>
      <c r="F25" s="4">
        <v>25</v>
      </c>
      <c r="G25" s="4">
        <f t="shared" si="7"/>
        <v>67.567567567567565</v>
      </c>
      <c r="H25" s="4">
        <v>39</v>
      </c>
      <c r="I25" s="4">
        <f t="shared" si="8"/>
        <v>156</v>
      </c>
      <c r="J25" s="4">
        <v>31</v>
      </c>
      <c r="K25" s="4">
        <f t="shared" si="9"/>
        <v>79.487179487179489</v>
      </c>
      <c r="L25" s="4">
        <v>28</v>
      </c>
      <c r="M25" s="4">
        <f t="shared" si="10"/>
        <v>90.322580645161281</v>
      </c>
      <c r="N25" s="4">
        <v>37</v>
      </c>
      <c r="O25" s="4">
        <f t="shared" si="11"/>
        <v>132.14285714285714</v>
      </c>
    </row>
    <row r="26" spans="1:15" x14ac:dyDescent="0.25">
      <c r="A26" s="7" t="s">
        <v>20</v>
      </c>
      <c r="B26" s="4">
        <f>B24-B25</f>
        <v>-17</v>
      </c>
      <c r="C26" s="4">
        <f>B26/-12*100</f>
        <v>141.66666666666669</v>
      </c>
      <c r="D26" s="4">
        <f>D24-D25</f>
        <v>-6</v>
      </c>
      <c r="E26" s="4">
        <f t="shared" si="6"/>
        <v>35.294117647058826</v>
      </c>
      <c r="F26" s="4">
        <f>F24-F25</f>
        <v>5</v>
      </c>
      <c r="G26" s="4">
        <f t="shared" si="7"/>
        <v>-83.333333333333343</v>
      </c>
      <c r="H26" s="4">
        <f>H24-H25</f>
        <v>-10</v>
      </c>
      <c r="I26" s="4">
        <f t="shared" si="8"/>
        <v>-200</v>
      </c>
      <c r="J26" s="4">
        <f>J24-J25</f>
        <v>-4</v>
      </c>
      <c r="K26" s="4">
        <f t="shared" si="9"/>
        <v>40</v>
      </c>
      <c r="L26" s="4">
        <f>L24-L25</f>
        <v>-3</v>
      </c>
      <c r="M26" s="4">
        <f t="shared" si="10"/>
        <v>75</v>
      </c>
      <c r="N26" s="4">
        <f>N24-N25</f>
        <v>-6</v>
      </c>
      <c r="O26" s="4">
        <f t="shared" si="11"/>
        <v>200</v>
      </c>
    </row>
    <row r="27" spans="1:15" ht="12.75" customHeight="1" x14ac:dyDescent="0.25">
      <c r="A27" s="7" t="s">
        <v>21</v>
      </c>
      <c r="B27" s="4">
        <v>-20</v>
      </c>
      <c r="C27" s="4">
        <f>B27/-14*100</f>
        <v>142.85714285714286</v>
      </c>
      <c r="D27" s="4">
        <v>-40</v>
      </c>
      <c r="E27" s="4">
        <f t="shared" si="6"/>
        <v>200</v>
      </c>
      <c r="F27" s="4">
        <v>-31</v>
      </c>
      <c r="G27" s="4">
        <f t="shared" si="7"/>
        <v>77.5</v>
      </c>
      <c r="H27" s="4">
        <v>10</v>
      </c>
      <c r="I27" s="4">
        <f t="shared" si="8"/>
        <v>-32.258064516129032</v>
      </c>
      <c r="J27" s="4">
        <v>-15</v>
      </c>
      <c r="K27" s="4">
        <f t="shared" si="9"/>
        <v>-150</v>
      </c>
      <c r="L27" s="4">
        <v>-15</v>
      </c>
      <c r="M27" s="4">
        <f t="shared" si="10"/>
        <v>100</v>
      </c>
      <c r="N27" s="4">
        <v>-10</v>
      </c>
      <c r="O27" s="4">
        <f t="shared" si="11"/>
        <v>66.666666666666657</v>
      </c>
    </row>
    <row r="28" spans="1:15" x14ac:dyDescent="0.25">
      <c r="A28" s="15" t="s">
        <v>22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2"/>
    </row>
    <row r="29" spans="1:15" x14ac:dyDescent="0.25">
      <c r="A29" s="7" t="s">
        <v>23</v>
      </c>
      <c r="B29" s="4">
        <v>3</v>
      </c>
      <c r="C29" s="4">
        <v>100</v>
      </c>
      <c r="D29" s="4">
        <v>3</v>
      </c>
      <c r="E29" s="4">
        <f>D29/B29*100</f>
        <v>100</v>
      </c>
      <c r="F29" s="4">
        <v>3</v>
      </c>
      <c r="G29" s="4">
        <f>F29/D29*100</f>
        <v>100</v>
      </c>
      <c r="H29" s="4">
        <v>3</v>
      </c>
      <c r="I29" s="4">
        <f>H29/F29*100</f>
        <v>100</v>
      </c>
      <c r="J29" s="4">
        <v>3</v>
      </c>
      <c r="K29" s="4">
        <f>J29/H29*100</f>
        <v>100</v>
      </c>
      <c r="L29" s="4">
        <v>3</v>
      </c>
      <c r="M29" s="4">
        <f>L29/J29*100</f>
        <v>100</v>
      </c>
      <c r="N29" s="4">
        <v>3</v>
      </c>
      <c r="O29" s="4">
        <f>N29/L29*100</f>
        <v>100</v>
      </c>
    </row>
    <row r="30" spans="1:15" ht="30" x14ac:dyDescent="0.25">
      <c r="A30" s="7" t="s">
        <v>24</v>
      </c>
      <c r="B30" s="4">
        <v>4</v>
      </c>
      <c r="C30" s="4">
        <v>100</v>
      </c>
      <c r="D30" s="4">
        <v>4</v>
      </c>
      <c r="E30" s="4">
        <f t="shared" ref="E30:O30" si="12">D30/B30*100</f>
        <v>100</v>
      </c>
      <c r="F30" s="4">
        <v>4</v>
      </c>
      <c r="G30" s="4">
        <f t="shared" si="12"/>
        <v>100</v>
      </c>
      <c r="H30" s="4">
        <v>4</v>
      </c>
      <c r="I30" s="4">
        <f t="shared" si="12"/>
        <v>100</v>
      </c>
      <c r="J30" s="4">
        <v>4</v>
      </c>
      <c r="K30" s="4">
        <f t="shared" si="12"/>
        <v>100</v>
      </c>
      <c r="L30" s="4">
        <v>4</v>
      </c>
      <c r="M30" s="4">
        <f t="shared" si="12"/>
        <v>100</v>
      </c>
      <c r="N30" s="4">
        <v>4</v>
      </c>
      <c r="O30" s="4">
        <f t="shared" si="12"/>
        <v>100</v>
      </c>
    </row>
    <row r="31" spans="1:15" ht="30" x14ac:dyDescent="0.25">
      <c r="A31" s="7" t="s">
        <v>73</v>
      </c>
      <c r="B31" s="4">
        <v>2</v>
      </c>
      <c r="C31" s="4">
        <v>100</v>
      </c>
      <c r="D31" s="4">
        <v>2</v>
      </c>
      <c r="E31" s="4">
        <v>100</v>
      </c>
      <c r="F31" s="4">
        <v>2</v>
      </c>
      <c r="G31" s="4">
        <v>100</v>
      </c>
      <c r="H31" s="4">
        <v>2</v>
      </c>
      <c r="I31" s="4">
        <v>100</v>
      </c>
      <c r="J31" s="4">
        <v>2</v>
      </c>
      <c r="K31" s="4">
        <v>100</v>
      </c>
      <c r="L31" s="4">
        <v>2</v>
      </c>
      <c r="M31" s="4">
        <v>100</v>
      </c>
      <c r="N31" s="4">
        <v>2</v>
      </c>
      <c r="O31" s="4">
        <v>100</v>
      </c>
    </row>
    <row r="32" spans="1:15" x14ac:dyDescent="0.25">
      <c r="A32" s="15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2"/>
    </row>
    <row r="33" spans="1:15" x14ac:dyDescent="0.25">
      <c r="A33" s="7" t="s">
        <v>71</v>
      </c>
      <c r="B33" s="4">
        <v>4</v>
      </c>
      <c r="C33" s="4">
        <v>100</v>
      </c>
      <c r="D33" s="4">
        <v>4</v>
      </c>
      <c r="E33" s="4">
        <v>100</v>
      </c>
      <c r="F33" s="4">
        <v>4</v>
      </c>
      <c r="G33" s="4">
        <v>100</v>
      </c>
      <c r="H33" s="4">
        <v>4</v>
      </c>
      <c r="I33" s="4">
        <v>100</v>
      </c>
      <c r="J33" s="4">
        <v>4</v>
      </c>
      <c r="K33" s="4">
        <v>100</v>
      </c>
      <c r="L33" s="4">
        <v>4</v>
      </c>
      <c r="M33" s="4">
        <v>100</v>
      </c>
      <c r="N33" s="4">
        <v>4</v>
      </c>
      <c r="O33" s="4">
        <v>100</v>
      </c>
    </row>
    <row r="34" spans="1:15" x14ac:dyDescent="0.25">
      <c r="A34" s="15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2"/>
    </row>
    <row r="35" spans="1:15" x14ac:dyDescent="0.25">
      <c r="A35" s="7" t="s">
        <v>67</v>
      </c>
      <c r="B35" s="4">
        <v>3</v>
      </c>
      <c r="C35" s="4">
        <v>100</v>
      </c>
      <c r="D35" s="4">
        <v>3</v>
      </c>
      <c r="E35" s="4">
        <f>D35/B35*100</f>
        <v>100</v>
      </c>
      <c r="F35" s="4">
        <v>3</v>
      </c>
      <c r="G35" s="4">
        <f>F35/D35*100</f>
        <v>100</v>
      </c>
      <c r="H35" s="4">
        <v>3</v>
      </c>
      <c r="I35" s="4">
        <f>H35/F35*100</f>
        <v>100</v>
      </c>
      <c r="J35" s="4">
        <v>3</v>
      </c>
      <c r="K35" s="4">
        <f>J35/H35*100</f>
        <v>100</v>
      </c>
      <c r="L35" s="4">
        <v>3</v>
      </c>
      <c r="M35" s="4">
        <f>L35/J35*100</f>
        <v>100</v>
      </c>
      <c r="N35" s="4">
        <v>3</v>
      </c>
      <c r="O35" s="4">
        <f>N35/L35*100</f>
        <v>100</v>
      </c>
    </row>
    <row r="36" spans="1:15" x14ac:dyDescent="0.25">
      <c r="A36" s="7" t="s">
        <v>27</v>
      </c>
      <c r="B36" s="4">
        <v>2</v>
      </c>
      <c r="C36" s="4">
        <v>100</v>
      </c>
      <c r="D36" s="4">
        <v>2</v>
      </c>
      <c r="E36" s="4">
        <f>D36/B36*100</f>
        <v>100</v>
      </c>
      <c r="F36" s="4">
        <v>2</v>
      </c>
      <c r="G36" s="4">
        <f>F36/D36*100</f>
        <v>100</v>
      </c>
      <c r="H36" s="4">
        <v>2</v>
      </c>
      <c r="I36" s="4">
        <f>H36/F36*100</f>
        <v>100</v>
      </c>
      <c r="J36" s="4">
        <v>2</v>
      </c>
      <c r="K36" s="4">
        <f>J36/H36*100</f>
        <v>100</v>
      </c>
      <c r="L36" s="4">
        <v>2</v>
      </c>
      <c r="M36" s="4">
        <f>L36/J36*100</f>
        <v>100</v>
      </c>
      <c r="N36" s="4">
        <v>2</v>
      </c>
      <c r="O36" s="4">
        <f>N36/L36*100</f>
        <v>100</v>
      </c>
    </row>
    <row r="37" spans="1:15" x14ac:dyDescent="0.25">
      <c r="A37" s="7" t="s">
        <v>68</v>
      </c>
      <c r="B37" s="4">
        <v>2</v>
      </c>
      <c r="C37" s="4">
        <f>200</f>
        <v>200</v>
      </c>
      <c r="D37" s="4">
        <v>2</v>
      </c>
      <c r="E37" s="4">
        <f>D37/B37*100</f>
        <v>100</v>
      </c>
      <c r="F37" s="4">
        <v>2</v>
      </c>
      <c r="G37" s="4">
        <f>F37/D37*100</f>
        <v>100</v>
      </c>
      <c r="H37" s="4">
        <v>2</v>
      </c>
      <c r="I37" s="4">
        <f>H37/F37*100</f>
        <v>100</v>
      </c>
      <c r="J37" s="4">
        <v>2</v>
      </c>
      <c r="K37" s="4">
        <f>J37/H37*100</f>
        <v>100</v>
      </c>
      <c r="L37" s="4">
        <v>2</v>
      </c>
      <c r="M37" s="4">
        <f>L37/J37*100</f>
        <v>100</v>
      </c>
      <c r="N37" s="4">
        <v>2</v>
      </c>
      <c r="O37" s="4">
        <f>N37/L37*100</f>
        <v>100</v>
      </c>
    </row>
    <row r="38" spans="1:15" x14ac:dyDescent="0.25">
      <c r="A38" s="18" t="s">
        <v>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3"/>
    </row>
    <row r="39" spans="1:15" x14ac:dyDescent="0.25">
      <c r="A39" s="15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2"/>
    </row>
    <row r="40" spans="1:15" ht="30" x14ac:dyDescent="0.25">
      <c r="A40" s="7" t="s">
        <v>31</v>
      </c>
      <c r="B40" s="4">
        <f>B42+B43+B44</f>
        <v>148</v>
      </c>
      <c r="C40" s="4">
        <v>100</v>
      </c>
      <c r="D40" s="4">
        <f>D42+D43+D44</f>
        <v>148</v>
      </c>
      <c r="E40" s="4">
        <f>D40/B40*100</f>
        <v>100</v>
      </c>
      <c r="F40" s="4">
        <f>F42+F43+F44</f>
        <v>148</v>
      </c>
      <c r="G40" s="4">
        <f>F40/D40*100</f>
        <v>100</v>
      </c>
      <c r="H40" s="4">
        <f>H42+H43+H44</f>
        <v>148</v>
      </c>
      <c r="I40" s="4">
        <f>H40/F40*100</f>
        <v>100</v>
      </c>
      <c r="J40" s="4">
        <f>J42+J43+J44</f>
        <v>172</v>
      </c>
      <c r="K40" s="4">
        <f>J40/H40*100</f>
        <v>116.21621621621621</v>
      </c>
      <c r="L40" s="4">
        <f>L42+L43+L44</f>
        <v>180</v>
      </c>
      <c r="M40" s="4">
        <f>L40/J40*100</f>
        <v>104.65116279069768</v>
      </c>
      <c r="N40" s="4">
        <f>N42+N43+N44</f>
        <v>185</v>
      </c>
      <c r="O40" s="4">
        <f>N40/L40*100</f>
        <v>102.77777777777777</v>
      </c>
    </row>
    <row r="41" spans="1:15" x14ac:dyDescent="0.25">
      <c r="A41" s="7" t="s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7" t="s">
        <v>32</v>
      </c>
      <c r="B42" s="4">
        <v>28</v>
      </c>
      <c r="C42" s="4">
        <v>100</v>
      </c>
      <c r="D42" s="4">
        <v>28</v>
      </c>
      <c r="E42" s="4">
        <f t="shared" ref="E42:O48" si="13">D42/B42*100</f>
        <v>100</v>
      </c>
      <c r="F42" s="4">
        <v>28</v>
      </c>
      <c r="G42" s="4">
        <f t="shared" si="13"/>
        <v>100</v>
      </c>
      <c r="H42" s="4">
        <v>28</v>
      </c>
      <c r="I42" s="4">
        <f t="shared" si="13"/>
        <v>100</v>
      </c>
      <c r="J42" s="4">
        <v>35</v>
      </c>
      <c r="K42" s="4">
        <f t="shared" si="13"/>
        <v>125</v>
      </c>
      <c r="L42" s="4">
        <v>35</v>
      </c>
      <c r="M42" s="4">
        <f t="shared" si="13"/>
        <v>100</v>
      </c>
      <c r="N42" s="4">
        <v>35</v>
      </c>
      <c r="O42" s="4">
        <f t="shared" si="13"/>
        <v>100</v>
      </c>
    </row>
    <row r="43" spans="1:15" x14ac:dyDescent="0.25">
      <c r="A43" s="7" t="s">
        <v>33</v>
      </c>
      <c r="B43" s="4">
        <v>30</v>
      </c>
      <c r="C43" s="4">
        <v>100</v>
      </c>
      <c r="D43" s="4">
        <v>30</v>
      </c>
      <c r="E43" s="4">
        <f t="shared" si="13"/>
        <v>100</v>
      </c>
      <c r="F43" s="4">
        <v>30</v>
      </c>
      <c r="G43" s="4">
        <f t="shared" si="13"/>
        <v>100</v>
      </c>
      <c r="H43" s="4">
        <v>30</v>
      </c>
      <c r="I43" s="4">
        <f t="shared" si="13"/>
        <v>100</v>
      </c>
      <c r="J43" s="4">
        <v>32</v>
      </c>
      <c r="K43" s="4">
        <f t="shared" si="13"/>
        <v>106.66666666666667</v>
      </c>
      <c r="L43" s="4">
        <v>35</v>
      </c>
      <c r="M43" s="4">
        <f t="shared" si="13"/>
        <v>109.375</v>
      </c>
      <c r="N43" s="4">
        <v>35</v>
      </c>
      <c r="O43" s="4">
        <f t="shared" si="13"/>
        <v>100</v>
      </c>
    </row>
    <row r="44" spans="1:15" x14ac:dyDescent="0.25">
      <c r="A44" s="7" t="s">
        <v>35</v>
      </c>
      <c r="B44" s="4">
        <v>90</v>
      </c>
      <c r="C44" s="4">
        <v>100</v>
      </c>
      <c r="D44" s="4">
        <v>90</v>
      </c>
      <c r="E44" s="4">
        <f t="shared" si="13"/>
        <v>100</v>
      </c>
      <c r="F44" s="4">
        <v>90</v>
      </c>
      <c r="G44" s="4">
        <f t="shared" si="13"/>
        <v>100</v>
      </c>
      <c r="H44" s="4">
        <v>90</v>
      </c>
      <c r="I44" s="4">
        <f t="shared" si="13"/>
        <v>100</v>
      </c>
      <c r="J44" s="4">
        <v>105</v>
      </c>
      <c r="K44" s="4">
        <f t="shared" si="13"/>
        <v>116.66666666666667</v>
      </c>
      <c r="L44" s="4">
        <v>110</v>
      </c>
      <c r="M44" s="4">
        <f t="shared" si="13"/>
        <v>104.76190476190477</v>
      </c>
      <c r="N44" s="4">
        <v>115</v>
      </c>
      <c r="O44" s="4">
        <f t="shared" si="13"/>
        <v>104.54545454545455</v>
      </c>
    </row>
    <row r="45" spans="1:15" ht="30" x14ac:dyDescent="0.25">
      <c r="A45" s="7" t="s">
        <v>36</v>
      </c>
      <c r="B45" s="4">
        <v>2</v>
      </c>
      <c r="C45" s="4">
        <f>B45/1.8*100</f>
        <v>111.11111111111111</v>
      </c>
      <c r="D45" s="4">
        <v>2</v>
      </c>
      <c r="E45" s="4">
        <f t="shared" si="13"/>
        <v>100</v>
      </c>
      <c r="F45" s="4">
        <v>2</v>
      </c>
      <c r="G45" s="4">
        <f t="shared" si="13"/>
        <v>100</v>
      </c>
      <c r="H45" s="4">
        <v>2</v>
      </c>
      <c r="I45" s="4">
        <f t="shared" si="13"/>
        <v>100</v>
      </c>
      <c r="J45" s="4">
        <v>2</v>
      </c>
      <c r="K45" s="4">
        <f t="shared" si="13"/>
        <v>100</v>
      </c>
      <c r="L45" s="4">
        <v>2</v>
      </c>
      <c r="M45" s="4">
        <f t="shared" si="13"/>
        <v>100</v>
      </c>
      <c r="N45" s="4">
        <v>2</v>
      </c>
      <c r="O45" s="4">
        <f t="shared" si="13"/>
        <v>100</v>
      </c>
    </row>
    <row r="46" spans="1:15" x14ac:dyDescent="0.25">
      <c r="A46" s="7" t="s">
        <v>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7" t="s">
        <v>37</v>
      </c>
      <c r="B47" s="4">
        <v>2</v>
      </c>
      <c r="C47" s="4">
        <f>B47/1.8*100</f>
        <v>111.11111111111111</v>
      </c>
      <c r="D47" s="4">
        <v>2</v>
      </c>
      <c r="E47" s="4">
        <f t="shared" si="13"/>
        <v>100</v>
      </c>
      <c r="F47" s="4">
        <v>2</v>
      </c>
      <c r="G47" s="4">
        <f t="shared" si="13"/>
        <v>100</v>
      </c>
      <c r="H47" s="4">
        <v>2</v>
      </c>
      <c r="I47" s="4">
        <f t="shared" si="13"/>
        <v>100</v>
      </c>
      <c r="J47" s="4">
        <v>2</v>
      </c>
      <c r="K47" s="4">
        <f t="shared" si="13"/>
        <v>100</v>
      </c>
      <c r="L47" s="4">
        <v>2</v>
      </c>
      <c r="M47" s="4">
        <f t="shared" si="13"/>
        <v>100</v>
      </c>
      <c r="N47" s="4">
        <v>2</v>
      </c>
      <c r="O47" s="4">
        <f t="shared" si="13"/>
        <v>100</v>
      </c>
    </row>
    <row r="48" spans="1:15" ht="30" x14ac:dyDescent="0.25">
      <c r="A48" s="7" t="s">
        <v>38</v>
      </c>
      <c r="B48" s="4">
        <f>B43*9*90/1000</f>
        <v>24.3</v>
      </c>
      <c r="C48" s="4">
        <f>B48/24.3*100</f>
        <v>100</v>
      </c>
      <c r="D48" s="4">
        <f>D43*9*90/1000</f>
        <v>24.3</v>
      </c>
      <c r="E48" s="4">
        <f t="shared" si="13"/>
        <v>100</v>
      </c>
      <c r="F48" s="4">
        <f>F43*9*90/1000</f>
        <v>24.3</v>
      </c>
      <c r="G48" s="4">
        <f t="shared" si="13"/>
        <v>100</v>
      </c>
      <c r="H48" s="4">
        <f>H43*9*90/1000</f>
        <v>24.3</v>
      </c>
      <c r="I48" s="4">
        <f t="shared" si="13"/>
        <v>100</v>
      </c>
      <c r="J48" s="4">
        <f>J43*9*90/1000</f>
        <v>25.92</v>
      </c>
      <c r="K48" s="4">
        <f t="shared" si="13"/>
        <v>106.66666666666667</v>
      </c>
      <c r="L48" s="4">
        <f>L43*9*90/1000</f>
        <v>28.35</v>
      </c>
      <c r="M48" s="4">
        <f t="shared" si="13"/>
        <v>109.375</v>
      </c>
      <c r="N48" s="4">
        <f>N43*9*90/1000</f>
        <v>28.35</v>
      </c>
      <c r="O48" s="4">
        <f t="shared" si="13"/>
        <v>100</v>
      </c>
    </row>
    <row r="49" spans="1:15" x14ac:dyDescent="0.25">
      <c r="A49" s="7" t="s">
        <v>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7" t="s">
        <v>37</v>
      </c>
      <c r="B50" s="4">
        <f>B48</f>
        <v>24.3</v>
      </c>
      <c r="C50" s="4">
        <f>B50/24.3*100</f>
        <v>100</v>
      </c>
      <c r="D50" s="4">
        <f>D48</f>
        <v>24.3</v>
      </c>
      <c r="E50" s="4">
        <f t="shared" ref="E50" si="14">D50/B50*100</f>
        <v>100</v>
      </c>
      <c r="F50" s="4">
        <f>F48</f>
        <v>24.3</v>
      </c>
      <c r="G50" s="4">
        <f t="shared" ref="G50" si="15">F50/D50*100</f>
        <v>100</v>
      </c>
      <c r="H50" s="4">
        <f>H48</f>
        <v>24.3</v>
      </c>
      <c r="I50" s="4">
        <f t="shared" ref="I50" si="16">H50/F50*100</f>
        <v>100</v>
      </c>
      <c r="J50" s="4">
        <f>J48</f>
        <v>25.92</v>
      </c>
      <c r="K50" s="4">
        <f t="shared" ref="K50" si="17">J50/H50*100</f>
        <v>106.66666666666667</v>
      </c>
      <c r="L50" s="4">
        <f>L48</f>
        <v>28.35</v>
      </c>
      <c r="M50" s="4">
        <f t="shared" ref="M50" si="18">L50/J50*100</f>
        <v>109.375</v>
      </c>
      <c r="N50" s="4">
        <f>N48</f>
        <v>28.35</v>
      </c>
      <c r="O50" s="4">
        <f t="shared" ref="O50" si="19">N50/L50*100</f>
        <v>100</v>
      </c>
    </row>
    <row r="51" spans="1:15" x14ac:dyDescent="0.25">
      <c r="A51" s="15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2"/>
    </row>
    <row r="52" spans="1:15" ht="30" x14ac:dyDescent="0.25">
      <c r="A52" s="7" t="s">
        <v>70</v>
      </c>
      <c r="B52" s="4">
        <v>1.7</v>
      </c>
      <c r="C52" s="4">
        <f>B52/1.7*100</f>
        <v>100</v>
      </c>
      <c r="D52" s="4">
        <f>B52</f>
        <v>1.7</v>
      </c>
      <c r="E52" s="4">
        <f>D52/B52*100</f>
        <v>100</v>
      </c>
      <c r="F52" s="4">
        <f>D52*1.01</f>
        <v>1.7169999999999999</v>
      </c>
      <c r="G52" s="4">
        <f>F52/D52*100</f>
        <v>101</v>
      </c>
      <c r="H52" s="4">
        <f>F52*1.01</f>
        <v>1.7341699999999998</v>
      </c>
      <c r="I52" s="4">
        <f>H52/F52*100</f>
        <v>101</v>
      </c>
      <c r="J52" s="4">
        <f>H52*1.01</f>
        <v>1.7515116999999998</v>
      </c>
      <c r="K52" s="4">
        <f>J52/H52*100</f>
        <v>101</v>
      </c>
      <c r="L52" s="4">
        <f>J52*1.01</f>
        <v>1.7690268169999999</v>
      </c>
      <c r="M52" s="4">
        <f>L52/J52*100</f>
        <v>101</v>
      </c>
      <c r="N52" s="4">
        <f>L52*1.01</f>
        <v>1.7867170851699998</v>
      </c>
      <c r="O52" s="4">
        <f>N52/L52*100</f>
        <v>101</v>
      </c>
    </row>
    <row r="53" spans="1:15" x14ac:dyDescent="0.25">
      <c r="A53" s="15" t="s">
        <v>40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2"/>
    </row>
    <row r="54" spans="1:15" ht="30" x14ac:dyDescent="0.25">
      <c r="A54" s="7" t="s">
        <v>41</v>
      </c>
      <c r="B54" s="4">
        <v>40</v>
      </c>
      <c r="C54" s="4">
        <f>B54/34*100</f>
        <v>117.64705882352942</v>
      </c>
      <c r="D54" s="4">
        <v>30</v>
      </c>
      <c r="E54" s="4">
        <f>D54/B54*100</f>
        <v>75</v>
      </c>
      <c r="F54" s="4">
        <f>D54*0.999</f>
        <v>29.97</v>
      </c>
      <c r="G54" s="4">
        <f>F54/D54*100</f>
        <v>99.9</v>
      </c>
      <c r="H54" s="4">
        <f>F54*0.999</f>
        <v>29.94003</v>
      </c>
      <c r="I54" s="4">
        <f>H54/F54*100</f>
        <v>99.9</v>
      </c>
      <c r="J54" s="4">
        <f>H54*0.999</f>
        <v>29.910089970000001</v>
      </c>
      <c r="K54" s="4">
        <f>J54/H54*100</f>
        <v>99.9</v>
      </c>
      <c r="L54" s="4">
        <f>J54*0.999</f>
        <v>29.880179880030003</v>
      </c>
      <c r="M54" s="4">
        <f>L54/J54*100</f>
        <v>99.9</v>
      </c>
      <c r="N54" s="4">
        <f>L54*0.999</f>
        <v>29.850299700149971</v>
      </c>
      <c r="O54" s="4">
        <f>N54/L54*100</f>
        <v>99.9</v>
      </c>
    </row>
    <row r="55" spans="1:15" x14ac:dyDescent="0.25">
      <c r="A55" s="7" t="s">
        <v>30</v>
      </c>
      <c r="B55" s="4"/>
      <c r="C55" s="4">
        <f>C54</f>
        <v>117.64705882352942</v>
      </c>
      <c r="D55" s="4"/>
      <c r="E55" s="4">
        <f>D54/$B$54*100</f>
        <v>75</v>
      </c>
      <c r="F55" s="4"/>
      <c r="G55" s="4">
        <f>F54/$B$54*100</f>
        <v>74.924999999999997</v>
      </c>
      <c r="H55" s="4"/>
      <c r="I55" s="4">
        <f>H54/$B$54*100</f>
        <v>74.850075000000004</v>
      </c>
      <c r="J55" s="4"/>
      <c r="K55" s="4">
        <f>J54/$B$54*100</f>
        <v>74.775224925000003</v>
      </c>
      <c r="L55" s="4"/>
      <c r="M55" s="4">
        <f>L54/$B$54*100</f>
        <v>74.700449700075012</v>
      </c>
      <c r="N55" s="4"/>
      <c r="O55" s="4">
        <f>N54/$B$54*100</f>
        <v>74.625749250374923</v>
      </c>
    </row>
    <row r="56" spans="1:15" x14ac:dyDescent="0.25">
      <c r="A56" s="15" t="s">
        <v>69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2"/>
    </row>
    <row r="57" spans="1:15" ht="30" x14ac:dyDescent="0.25">
      <c r="A57" s="7" t="s">
        <v>72</v>
      </c>
      <c r="B57" s="4">
        <v>988</v>
      </c>
      <c r="C57" s="4">
        <v>106</v>
      </c>
      <c r="D57" s="4">
        <v>989</v>
      </c>
      <c r="E57" s="4">
        <f>D57/B57*100</f>
        <v>100.10121457489878</v>
      </c>
      <c r="F57" s="4">
        <v>991</v>
      </c>
      <c r="G57" s="4">
        <f>F57/D57*100</f>
        <v>100.20222446916077</v>
      </c>
      <c r="H57" s="4">
        <v>995</v>
      </c>
      <c r="I57" s="4">
        <f>H57/F57*100</f>
        <v>100.40363269424823</v>
      </c>
      <c r="J57" s="4">
        <v>998</v>
      </c>
      <c r="K57" s="4">
        <f>J57/H57*100</f>
        <v>100.30150753768845</v>
      </c>
      <c r="L57" s="4">
        <v>1004</v>
      </c>
      <c r="M57" s="4">
        <f>L57/J57*100</f>
        <v>100.60120240480961</v>
      </c>
      <c r="N57" s="4">
        <v>1007</v>
      </c>
      <c r="O57" s="4">
        <f>N57/L57*100</f>
        <v>100.29880478087649</v>
      </c>
    </row>
    <row r="58" spans="1:15" x14ac:dyDescent="0.25">
      <c r="A58" s="7" t="s">
        <v>30</v>
      </c>
      <c r="B58" s="4"/>
      <c r="C58" s="4">
        <v>97.33</v>
      </c>
      <c r="D58" s="4"/>
      <c r="E58" s="4">
        <f>D57/$B$57*100</f>
        <v>100.10121457489878</v>
      </c>
      <c r="F58" s="4"/>
      <c r="G58" s="4">
        <f>F57/$B$57*100</f>
        <v>100.30364372469636</v>
      </c>
      <c r="H58" s="4"/>
      <c r="I58" s="4">
        <f>H57/$B$57*100</f>
        <v>100.70850202429149</v>
      </c>
      <c r="J58" s="4"/>
      <c r="K58" s="4">
        <f>J57/$B$57*100</f>
        <v>101.01214574898785</v>
      </c>
      <c r="L58" s="4"/>
      <c r="M58" s="4">
        <f>L57/$B$57*100</f>
        <v>101.61943319838056</v>
      </c>
      <c r="N58" s="4"/>
      <c r="O58" s="4">
        <f>N57/$B$57*100</f>
        <v>101.92307692307692</v>
      </c>
    </row>
    <row r="59" spans="1:15" x14ac:dyDescent="0.25">
      <c r="A59" s="7" t="s">
        <v>74</v>
      </c>
      <c r="B59" s="4">
        <f>B57/B23*1000000/1000</f>
        <v>230.46419407511078</v>
      </c>
      <c r="C59" s="4">
        <v>106</v>
      </c>
      <c r="D59" s="4">
        <f>D57/D23*1000000/1000</f>
        <v>233.19971704786607</v>
      </c>
      <c r="E59" s="4">
        <f>D59/B59*100</f>
        <v>101.18696224536457</v>
      </c>
      <c r="F59" s="4">
        <f>F57/F23*1000000/1000</f>
        <v>235.1126927639383</v>
      </c>
      <c r="G59" s="4">
        <f>F59/D59*100</f>
        <v>100.82031648249365</v>
      </c>
      <c r="H59" s="4">
        <f>H57/H23*1000000/1000</f>
        <v>237.30026234199858</v>
      </c>
      <c r="I59" s="4">
        <f>H59/F59*100</f>
        <v>100.93043448754027</v>
      </c>
      <c r="J59" s="4">
        <f>J57/J23*1000000/1000</f>
        <v>239.09918543363682</v>
      </c>
      <c r="K59" s="4">
        <f>J59/H59*100</f>
        <v>100.7580788465567</v>
      </c>
      <c r="L59" s="4">
        <f>L57/L23*1000000/1000</f>
        <v>241.52032715900887</v>
      </c>
      <c r="M59" s="4">
        <f>L59/J59*100</f>
        <v>101.01260977572173</v>
      </c>
      <c r="N59" s="4">
        <f>N57/N23*1000000/1000</f>
        <v>243.17797633421878</v>
      </c>
      <c r="O59" s="4">
        <f>N59/L59*100</f>
        <v>100.6863394045167</v>
      </c>
    </row>
    <row r="60" spans="1:15" x14ac:dyDescent="0.25">
      <c r="A60" s="7" t="s">
        <v>30</v>
      </c>
      <c r="B60" s="4"/>
      <c r="C60" s="4">
        <v>100</v>
      </c>
      <c r="D60" s="4"/>
      <c r="E60" s="4">
        <f>D59/$B$59*100</f>
        <v>101.18696224536457</v>
      </c>
      <c r="F60" s="4"/>
      <c r="G60" s="4">
        <f>F59/$B$59*100</f>
        <v>102.01701557479794</v>
      </c>
      <c r="H60" s="4"/>
      <c r="I60" s="4">
        <f>H59/$B$59*100</f>
        <v>102.96621707086517</v>
      </c>
      <c r="J60" s="4"/>
      <c r="K60" s="4">
        <f>J59/$B$59*100</f>
        <v>103.74678218157906</v>
      </c>
      <c r="L60" s="4"/>
      <c r="M60" s="4">
        <f>L59/$B$59*100</f>
        <v>104.79733223994647</v>
      </c>
      <c r="N60" s="4"/>
      <c r="O60" s="4">
        <f>N59/$B$59*100</f>
        <v>105.51659762599151</v>
      </c>
    </row>
    <row r="61" spans="1:15" x14ac:dyDescent="0.25">
      <c r="A61" s="15" t="s">
        <v>42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2"/>
    </row>
    <row r="62" spans="1:15" x14ac:dyDescent="0.25">
      <c r="A62" s="7" t="s">
        <v>43</v>
      </c>
      <c r="B62" s="4">
        <v>66</v>
      </c>
      <c r="C62" s="4">
        <f>B62/75*100</f>
        <v>88</v>
      </c>
      <c r="D62" s="4">
        <v>75</v>
      </c>
      <c r="E62" s="4">
        <f>D62/B62*100</f>
        <v>113.63636363636364</v>
      </c>
      <c r="F62" s="4">
        <v>52</v>
      </c>
      <c r="G62" s="4">
        <f>F62/D62*100</f>
        <v>69.333333333333343</v>
      </c>
      <c r="H62" s="4">
        <v>53</v>
      </c>
      <c r="I62" s="4">
        <f>H62/F62*100</f>
        <v>101.92307692307692</v>
      </c>
      <c r="J62" s="4">
        <v>54</v>
      </c>
      <c r="K62" s="4">
        <f>J62/H62*100</f>
        <v>101.88679245283019</v>
      </c>
      <c r="L62" s="4">
        <v>55</v>
      </c>
      <c r="M62" s="4">
        <f>L62/J62*100</f>
        <v>101.85185185185186</v>
      </c>
      <c r="N62" s="4">
        <v>56</v>
      </c>
      <c r="O62" s="4">
        <f>N62/L62*100</f>
        <v>101.81818181818181</v>
      </c>
    </row>
    <row r="63" spans="1:15" ht="30" x14ac:dyDescent="0.25">
      <c r="A63" s="7" t="s">
        <v>44</v>
      </c>
      <c r="B63" s="4">
        <v>30</v>
      </c>
      <c r="C63" s="4">
        <v>100</v>
      </c>
      <c r="D63" s="4">
        <v>30</v>
      </c>
      <c r="E63" s="4">
        <f t="shared" ref="E63:O67" si="20">D63/B63*100</f>
        <v>100</v>
      </c>
      <c r="F63" s="4">
        <v>32</v>
      </c>
      <c r="G63" s="4">
        <f t="shared" si="20"/>
        <v>106.66666666666667</v>
      </c>
      <c r="H63" s="4">
        <v>33</v>
      </c>
      <c r="I63" s="4">
        <f t="shared" si="20"/>
        <v>103.125</v>
      </c>
      <c r="J63" s="4">
        <v>34</v>
      </c>
      <c r="K63" s="4">
        <f t="shared" si="20"/>
        <v>103.03030303030303</v>
      </c>
      <c r="L63" s="4">
        <v>35</v>
      </c>
      <c r="M63" s="4">
        <f t="shared" si="20"/>
        <v>102.94117647058823</v>
      </c>
      <c r="N63" s="4">
        <v>36</v>
      </c>
      <c r="O63" s="4">
        <f t="shared" si="20"/>
        <v>102.85714285714285</v>
      </c>
    </row>
    <row r="64" spans="1:15" x14ac:dyDescent="0.25">
      <c r="A64" s="7" t="s">
        <v>45</v>
      </c>
      <c r="B64" s="4">
        <f>B62/B23*1000000</f>
        <v>15395.381385584324</v>
      </c>
      <c r="C64" s="4">
        <f>(75/B23)/B64*1000000</f>
        <v>1.1363636363636365</v>
      </c>
      <c r="D64" s="4">
        <f>D62/D23*1000000</f>
        <v>17684.508370667296</v>
      </c>
      <c r="E64" s="4">
        <f t="shared" si="20"/>
        <v>114.86892028037985</v>
      </c>
      <c r="F64" s="4">
        <f>F62/F23*1000000</f>
        <v>12336.892052194542</v>
      </c>
      <c r="G64" s="4">
        <f t="shared" si="20"/>
        <v>69.761012257809412</v>
      </c>
      <c r="H64" s="4">
        <f>H62/H23*1000000</f>
        <v>12640.114476508466</v>
      </c>
      <c r="I64" s="4">
        <f t="shared" si="20"/>
        <v>102.45785099708307</v>
      </c>
      <c r="J64" s="4">
        <f>J62/J23*1000000</f>
        <v>12937.230474365118</v>
      </c>
      <c r="K64" s="4">
        <f t="shared" si="20"/>
        <v>102.35057996040177</v>
      </c>
      <c r="L64" s="4">
        <f>L62/L23*1000000</f>
        <v>13230.695212893914</v>
      </c>
      <c r="M64" s="4">
        <f t="shared" si="20"/>
        <v>102.2683737381837</v>
      </c>
      <c r="N64" s="4">
        <f>N62/N23*1000000</f>
        <v>13523.303549867182</v>
      </c>
      <c r="O64" s="4">
        <f t="shared" si="20"/>
        <v>102.21158701235977</v>
      </c>
    </row>
    <row r="65" spans="1:15" x14ac:dyDescent="0.25">
      <c r="A65" s="7" t="s">
        <v>46</v>
      </c>
      <c r="B65" s="4">
        <v>68</v>
      </c>
      <c r="C65" s="4">
        <f>B65/77*100</f>
        <v>88.311688311688314</v>
      </c>
      <c r="D65" s="4">
        <v>75</v>
      </c>
      <c r="E65" s="4">
        <f t="shared" si="20"/>
        <v>110.29411764705883</v>
      </c>
      <c r="F65" s="4">
        <f>F62</f>
        <v>52</v>
      </c>
      <c r="G65" s="4">
        <f t="shared" si="20"/>
        <v>69.333333333333343</v>
      </c>
      <c r="H65" s="4">
        <f>H62</f>
        <v>53</v>
      </c>
      <c r="I65" s="4">
        <f t="shared" si="20"/>
        <v>101.92307692307692</v>
      </c>
      <c r="J65" s="4">
        <f>J62</f>
        <v>54</v>
      </c>
      <c r="K65" s="4">
        <f t="shared" si="20"/>
        <v>101.88679245283019</v>
      </c>
      <c r="L65" s="4">
        <f>L62</f>
        <v>55</v>
      </c>
      <c r="M65" s="4">
        <f t="shared" si="20"/>
        <v>101.85185185185186</v>
      </c>
      <c r="N65" s="4">
        <f>N62</f>
        <v>56</v>
      </c>
      <c r="O65" s="4">
        <f t="shared" si="20"/>
        <v>101.81818181818181</v>
      </c>
    </row>
    <row r="66" spans="1:15" x14ac:dyDescent="0.25">
      <c r="A66" s="7" t="s">
        <v>47</v>
      </c>
      <c r="B66" s="4">
        <f>B65/B23*1000000</f>
        <v>15861.908094238395</v>
      </c>
      <c r="C66" s="4">
        <v>113.23</v>
      </c>
      <c r="D66" s="4">
        <f>D65/D23*1000000</f>
        <v>17684.508370667296</v>
      </c>
      <c r="E66" s="4">
        <f t="shared" si="20"/>
        <v>111.49042262507456</v>
      </c>
      <c r="F66" s="4">
        <f>F65/F23*1000000</f>
        <v>12336.892052194542</v>
      </c>
      <c r="G66" s="4">
        <f t="shared" si="20"/>
        <v>69.761012257809412</v>
      </c>
      <c r="H66" s="4">
        <f>H65/H23*1000000</f>
        <v>12640.114476508466</v>
      </c>
      <c r="I66" s="4">
        <f t="shared" si="20"/>
        <v>102.45785099708307</v>
      </c>
      <c r="J66" s="4">
        <f>J65/J23*1000000</f>
        <v>12937.230474365118</v>
      </c>
      <c r="K66" s="4">
        <f t="shared" si="20"/>
        <v>102.35057996040177</v>
      </c>
      <c r="L66" s="4">
        <f>L65/L23*1000000</f>
        <v>13230.695212893914</v>
      </c>
      <c r="M66" s="4">
        <f t="shared" si="20"/>
        <v>102.2683737381837</v>
      </c>
      <c r="N66" s="4">
        <f>N65/N23*1000000</f>
        <v>13523.303549867182</v>
      </c>
      <c r="O66" s="4">
        <f t="shared" si="20"/>
        <v>102.21158701235977</v>
      </c>
    </row>
    <row r="67" spans="1:15" ht="30" x14ac:dyDescent="0.25">
      <c r="A67" s="7" t="s">
        <v>48</v>
      </c>
      <c r="B67" s="4">
        <v>11</v>
      </c>
      <c r="C67" s="4">
        <v>218</v>
      </c>
      <c r="D67" s="4">
        <v>0</v>
      </c>
      <c r="E67" s="4">
        <f t="shared" si="20"/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</row>
    <row r="68" spans="1:15" x14ac:dyDescent="0.25">
      <c r="A68" s="7" t="s">
        <v>49</v>
      </c>
      <c r="B68" s="4">
        <f>B62-B65</f>
        <v>-2</v>
      </c>
      <c r="C68" s="4">
        <v>100</v>
      </c>
      <c r="D68" s="4">
        <v>0</v>
      </c>
      <c r="E68" s="4">
        <f>D68/B68*100</f>
        <v>0</v>
      </c>
      <c r="F68" s="4">
        <f>F65-F62</f>
        <v>0</v>
      </c>
      <c r="G68" s="4">
        <v>0</v>
      </c>
      <c r="H68" s="4">
        <f>H65-H62</f>
        <v>0</v>
      </c>
      <c r="I68" s="4">
        <v>0</v>
      </c>
      <c r="J68" s="4">
        <f>J65-J62</f>
        <v>0</v>
      </c>
      <c r="K68" s="4">
        <v>0</v>
      </c>
      <c r="L68" s="4">
        <f>L65-L62</f>
        <v>0</v>
      </c>
      <c r="M68" s="4">
        <v>0</v>
      </c>
      <c r="N68" s="4">
        <f>N65-N62</f>
        <v>0</v>
      </c>
      <c r="O68" s="4">
        <v>0</v>
      </c>
    </row>
  </sheetData>
  <mergeCells count="23">
    <mergeCell ref="A38:O38"/>
    <mergeCell ref="L5:M5"/>
    <mergeCell ref="N5:O5"/>
    <mergeCell ref="A5:A6"/>
    <mergeCell ref="B5:C5"/>
    <mergeCell ref="D5:E5"/>
    <mergeCell ref="F5:G5"/>
    <mergeCell ref="H5:I5"/>
    <mergeCell ref="J5:K5"/>
    <mergeCell ref="A28:O28"/>
    <mergeCell ref="A32:O32"/>
    <mergeCell ref="A34:O34"/>
    <mergeCell ref="A22:O22"/>
    <mergeCell ref="N1:O1"/>
    <mergeCell ref="A3:O3"/>
    <mergeCell ref="A7:O7"/>
    <mergeCell ref="A15:O15"/>
    <mergeCell ref="A21:O21"/>
    <mergeCell ref="A53:O53"/>
    <mergeCell ref="A56:O56"/>
    <mergeCell ref="A61:O61"/>
    <mergeCell ref="A39:O39"/>
    <mergeCell ref="A51:O5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Среднесрочный</vt:lpstr>
      <vt:lpstr>Долгосрочный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Мельников Михаил Михайлович</cp:lastModifiedBy>
  <cp:lastPrinted>2016-12-16T02:27:45Z</cp:lastPrinted>
  <dcterms:created xsi:type="dcterms:W3CDTF">2016-10-29T08:30:24Z</dcterms:created>
  <dcterms:modified xsi:type="dcterms:W3CDTF">2016-12-16T02:28:13Z</dcterms:modified>
</cp:coreProperties>
</file>